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СВОД" sheetId="1" r:id="rId1"/>
  </sheets>
  <definedNames>
    <definedName name="_xlnm_Print_Area" localSheetId="0">СВОД!$A$1:$J$1118</definedName>
    <definedName name="_xlnm_Print_Area_0" localSheetId="0">NA()</definedName>
    <definedName name="_xlnm_Print_Titles" localSheetId="0">СВОД!$2:$4</definedName>
    <definedName name="_xlnm_Print_Titles_0" localSheetId="0">NA()</definedName>
    <definedName name="Print_Area_0" localSheetId="0">NA()</definedName>
    <definedName name="Print_Area_0_0" localSheetId="0">NA()</definedName>
    <definedName name="Print_Titles" localSheetId="0">СВОД!$2:$4</definedName>
    <definedName name="Print_Titles_0" localSheetId="0">NA()</definedName>
    <definedName name="_xlnm.Print_Area" localSheetId="0">СВОД!$A$1:$J$1118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3" i="1" l="1"/>
  <c r="G1283" i="1" l="1"/>
  <c r="E1279" i="1"/>
  <c r="E1277" i="1" s="1"/>
  <c r="I1277" i="1"/>
  <c r="H1277" i="1"/>
  <c r="G1277" i="1"/>
  <c r="F1277" i="1"/>
  <c r="E1276" i="1"/>
  <c r="I1274" i="1"/>
  <c r="H1274" i="1"/>
  <c r="G1274" i="1"/>
  <c r="F1274" i="1"/>
  <c r="E1274" i="1"/>
  <c r="I1272" i="1"/>
  <c r="H1272" i="1"/>
  <c r="G1272" i="1"/>
  <c r="F1272" i="1"/>
  <c r="E1272" i="1"/>
  <c r="I1271" i="1"/>
  <c r="H1271" i="1"/>
  <c r="G1271" i="1"/>
  <c r="F1271" i="1"/>
  <c r="E1271" i="1"/>
  <c r="I1270" i="1"/>
  <c r="H1270" i="1"/>
  <c r="G1270" i="1"/>
  <c r="F1270" i="1"/>
  <c r="E1270" i="1"/>
  <c r="I1269" i="1"/>
  <c r="H1269" i="1"/>
  <c r="G1269" i="1"/>
  <c r="F1269" i="1"/>
  <c r="E1269" i="1"/>
  <c r="I1268" i="1"/>
  <c r="H1268" i="1"/>
  <c r="G1268" i="1"/>
  <c r="F1268" i="1"/>
  <c r="E1268" i="1"/>
  <c r="I1267" i="1"/>
  <c r="H1267" i="1"/>
  <c r="G1267" i="1"/>
  <c r="E1267" i="1"/>
  <c r="I1266" i="1"/>
  <c r="H1266" i="1"/>
  <c r="G1266" i="1"/>
  <c r="F1266" i="1"/>
  <c r="E1266" i="1"/>
  <c r="G1265" i="1"/>
  <c r="E1265" i="1"/>
  <c r="I1264" i="1"/>
  <c r="H1264" i="1"/>
  <c r="G1264" i="1"/>
  <c r="F1264" i="1"/>
  <c r="E1264" i="1"/>
  <c r="E1262" i="1" s="1"/>
  <c r="I1262" i="1"/>
  <c r="H1262" i="1"/>
  <c r="G1262" i="1"/>
  <c r="F1262" i="1"/>
  <c r="I1101" i="1"/>
  <c r="H1101" i="1"/>
  <c r="G1101" i="1"/>
  <c r="F1101" i="1"/>
  <c r="I1100" i="1"/>
  <c r="H1100" i="1"/>
  <c r="G1100" i="1"/>
  <c r="F1100" i="1"/>
  <c r="E1100" i="1" s="1"/>
  <c r="I1099" i="1"/>
  <c r="I1098" i="1"/>
  <c r="H1098" i="1"/>
  <c r="G1098" i="1"/>
  <c r="F1098" i="1"/>
  <c r="I1094" i="1"/>
  <c r="H1094" i="1"/>
  <c r="G1094" i="1"/>
  <c r="F1094" i="1"/>
  <c r="I1093" i="1"/>
  <c r="H1093" i="1"/>
  <c r="G1093" i="1"/>
  <c r="F1093" i="1"/>
  <c r="I1081" i="1"/>
  <c r="G1081" i="1"/>
  <c r="F1081" i="1"/>
  <c r="E1081" i="1"/>
  <c r="E1080" i="1"/>
  <c r="E1079" i="1"/>
  <c r="I1078" i="1"/>
  <c r="G1078" i="1"/>
  <c r="F1078" i="1"/>
  <c r="E1076" i="1"/>
  <c r="E1075" i="1"/>
  <c r="E1074" i="1"/>
  <c r="E1073" i="1"/>
  <c r="E1072" i="1"/>
  <c r="E1071" i="1"/>
  <c r="I1069" i="1"/>
  <c r="G1069" i="1"/>
  <c r="F1069" i="1"/>
  <c r="E1067" i="1"/>
  <c r="E1066" i="1"/>
  <c r="E1065" i="1"/>
  <c r="E1064" i="1"/>
  <c r="E1063" i="1"/>
  <c r="E1062" i="1"/>
  <c r="E1061" i="1"/>
  <c r="E1060" i="1"/>
  <c r="E1059" i="1"/>
  <c r="I1057" i="1"/>
  <c r="H1057" i="1"/>
  <c r="G1057" i="1"/>
  <c r="F1057" i="1"/>
  <c r="E1055" i="1"/>
  <c r="E1054" i="1"/>
  <c r="E1053" i="1"/>
  <c r="H1051" i="1"/>
  <c r="H1099" i="1" s="1"/>
  <c r="G1051" i="1"/>
  <c r="G1099" i="1" s="1"/>
  <c r="F1051" i="1"/>
  <c r="F1099" i="1" s="1"/>
  <c r="E1051" i="1"/>
  <c r="E1050" i="1"/>
  <c r="E1049" i="1"/>
  <c r="E1047" i="1"/>
  <c r="E1046" i="1"/>
  <c r="E1045" i="1"/>
  <c r="I1041" i="1"/>
  <c r="H1041" i="1"/>
  <c r="G1041" i="1"/>
  <c r="F1041" i="1"/>
  <c r="E1041" i="1"/>
  <c r="E1040" i="1"/>
  <c r="E1039" i="1"/>
  <c r="I1037" i="1"/>
  <c r="I1097" i="1" s="1"/>
  <c r="H1037" i="1"/>
  <c r="H1097" i="1" s="1"/>
  <c r="G1037" i="1"/>
  <c r="G1097" i="1" s="1"/>
  <c r="F1037" i="1"/>
  <c r="I1033" i="1"/>
  <c r="I1095" i="1" s="1"/>
  <c r="H1033" i="1"/>
  <c r="H1095" i="1" s="1"/>
  <c r="G1033" i="1"/>
  <c r="G1095" i="1" s="1"/>
  <c r="F1033" i="1"/>
  <c r="F1095" i="1" s="1"/>
  <c r="E1033" i="1"/>
  <c r="E1032" i="1"/>
  <c r="E1031" i="1"/>
  <c r="E1030" i="1"/>
  <c r="I1028" i="1"/>
  <c r="H1028" i="1"/>
  <c r="G1028" i="1"/>
  <c r="F1028" i="1"/>
  <c r="E1027" i="1"/>
  <c r="E1026" i="1"/>
  <c r="E1025" i="1"/>
  <c r="E1023" i="1"/>
  <c r="E1022" i="1"/>
  <c r="E1021" i="1"/>
  <c r="E1019" i="1"/>
  <c r="E1018" i="1"/>
  <c r="E1017" i="1"/>
  <c r="E1015" i="1"/>
  <c r="E1014" i="1"/>
  <c r="E1013" i="1"/>
  <c r="E1011" i="1"/>
  <c r="E1010" i="1"/>
  <c r="E1009" i="1"/>
  <c r="E1008" i="1"/>
  <c r="E1007" i="1"/>
  <c r="K1006" i="1"/>
  <c r="K1005" i="1"/>
  <c r="E1005" i="1"/>
  <c r="K1004" i="1"/>
  <c r="E1004" i="1"/>
  <c r="E1003" i="1"/>
  <c r="K1002" i="1"/>
  <c r="K1001" i="1"/>
  <c r="I1001" i="1"/>
  <c r="H1001" i="1"/>
  <c r="G1001" i="1"/>
  <c r="F1001" i="1"/>
  <c r="I996" i="1"/>
  <c r="H996" i="1"/>
  <c r="G996" i="1"/>
  <c r="F996" i="1"/>
  <c r="E996" i="1"/>
  <c r="I991" i="1"/>
  <c r="H991" i="1"/>
  <c r="G991" i="1"/>
  <c r="F991" i="1"/>
  <c r="E991" i="1"/>
  <c r="I986" i="1"/>
  <c r="E986" i="1"/>
  <c r="I983" i="1"/>
  <c r="F983" i="1"/>
  <c r="I982" i="1"/>
  <c r="F982" i="1"/>
  <c r="I981" i="1"/>
  <c r="F981" i="1"/>
  <c r="I980" i="1"/>
  <c r="F980" i="1"/>
  <c r="I979" i="1"/>
  <c r="F979" i="1"/>
  <c r="I978" i="1"/>
  <c r="F978" i="1"/>
  <c r="I977" i="1"/>
  <c r="F977" i="1"/>
  <c r="I976" i="1"/>
  <c r="F976" i="1"/>
  <c r="I975" i="1"/>
  <c r="F975" i="1"/>
  <c r="I974" i="1"/>
  <c r="H974" i="1"/>
  <c r="G974" i="1"/>
  <c r="F974" i="1"/>
  <c r="E971" i="1"/>
  <c r="I967" i="1"/>
  <c r="H967" i="1"/>
  <c r="G967" i="1"/>
  <c r="F967" i="1"/>
  <c r="H966" i="1"/>
  <c r="G966" i="1"/>
  <c r="H965" i="1"/>
  <c r="G965" i="1"/>
  <c r="H964" i="1"/>
  <c r="H981" i="1" s="1"/>
  <c r="G964" i="1"/>
  <c r="H963" i="1"/>
  <c r="G963" i="1"/>
  <c r="H962" i="1"/>
  <c r="G962" i="1"/>
  <c r="H961" i="1"/>
  <c r="G961" i="1"/>
  <c r="H960" i="1"/>
  <c r="G960" i="1"/>
  <c r="H959" i="1"/>
  <c r="G959" i="1"/>
  <c r="E959" i="1" s="1"/>
  <c r="H958" i="1"/>
  <c r="H975" i="1" s="1"/>
  <c r="G958" i="1"/>
  <c r="G975" i="1" s="1"/>
  <c r="I956" i="1"/>
  <c r="F956" i="1"/>
  <c r="E955" i="1"/>
  <c r="E954" i="1"/>
  <c r="E953" i="1"/>
  <c r="E952" i="1"/>
  <c r="E951" i="1"/>
  <c r="E948" i="1"/>
  <c r="E947" i="1"/>
  <c r="E946" i="1"/>
  <c r="E945" i="1"/>
  <c r="H944" i="1"/>
  <c r="G944" i="1"/>
  <c r="E943" i="1"/>
  <c r="I941" i="1"/>
  <c r="H941" i="1"/>
  <c r="F941" i="1"/>
  <c r="E940" i="1"/>
  <c r="E939" i="1"/>
  <c r="E938" i="1"/>
  <c r="E937" i="1"/>
  <c r="E936" i="1"/>
  <c r="H934" i="1"/>
  <c r="G934" i="1"/>
  <c r="F934" i="1"/>
  <c r="H933" i="1"/>
  <c r="G933" i="1"/>
  <c r="H932" i="1"/>
  <c r="G932" i="1"/>
  <c r="H931" i="1"/>
  <c r="G931" i="1"/>
  <c r="E931" i="1" s="1"/>
  <c r="H930" i="1"/>
  <c r="G930" i="1"/>
  <c r="E930" i="1"/>
  <c r="H929" i="1"/>
  <c r="E929" i="1" s="1"/>
  <c r="G929" i="1"/>
  <c r="H928" i="1"/>
  <c r="G928" i="1"/>
  <c r="E928" i="1" s="1"/>
  <c r="H927" i="1"/>
  <c r="E927" i="1" s="1"/>
  <c r="G927" i="1"/>
  <c r="H926" i="1"/>
  <c r="G926" i="1"/>
  <c r="E926" i="1" s="1"/>
  <c r="E925" i="1"/>
  <c r="F923" i="1"/>
  <c r="E922" i="1"/>
  <c r="E921" i="1"/>
  <c r="E920" i="1"/>
  <c r="E919" i="1"/>
  <c r="E918" i="1"/>
  <c r="E917" i="1"/>
  <c r="E916" i="1"/>
  <c r="E915" i="1"/>
  <c r="E914" i="1"/>
  <c r="E913" i="1"/>
  <c r="E974" i="1" s="1"/>
  <c r="H911" i="1"/>
  <c r="G911" i="1"/>
  <c r="F911" i="1"/>
  <c r="I908" i="1"/>
  <c r="H908" i="1"/>
  <c r="G908" i="1"/>
  <c r="F908" i="1"/>
  <c r="I907" i="1"/>
  <c r="H907" i="1"/>
  <c r="G907" i="1"/>
  <c r="F907" i="1"/>
  <c r="I906" i="1"/>
  <c r="H906" i="1"/>
  <c r="G906" i="1"/>
  <c r="F906" i="1"/>
  <c r="I905" i="1"/>
  <c r="H905" i="1"/>
  <c r="G905" i="1"/>
  <c r="F905" i="1"/>
  <c r="I904" i="1"/>
  <c r="H904" i="1"/>
  <c r="G904" i="1"/>
  <c r="F904" i="1"/>
  <c r="I903" i="1"/>
  <c r="H903" i="1"/>
  <c r="G903" i="1"/>
  <c r="F903" i="1"/>
  <c r="I902" i="1"/>
  <c r="H902" i="1"/>
  <c r="G902" i="1"/>
  <c r="F902" i="1"/>
  <c r="I901" i="1"/>
  <c r="H901" i="1"/>
  <c r="G901" i="1"/>
  <c r="F901" i="1"/>
  <c r="I900" i="1"/>
  <c r="H900" i="1"/>
  <c r="G900" i="1"/>
  <c r="F900" i="1"/>
  <c r="I899" i="1"/>
  <c r="H899" i="1"/>
  <c r="G899" i="1"/>
  <c r="G897" i="1" s="1"/>
  <c r="F899" i="1"/>
  <c r="K898" i="1"/>
  <c r="K896" i="1"/>
  <c r="E896" i="1"/>
  <c r="K895" i="1"/>
  <c r="E895" i="1"/>
  <c r="E894" i="1"/>
  <c r="E893" i="1"/>
  <c r="E892" i="1"/>
  <c r="E891" i="1"/>
  <c r="E890" i="1"/>
  <c r="E889" i="1"/>
  <c r="K888" i="1"/>
  <c r="E888" i="1"/>
  <c r="K887" i="1"/>
  <c r="I886" i="1"/>
  <c r="H886" i="1"/>
  <c r="G886" i="1"/>
  <c r="F886" i="1"/>
  <c r="K885" i="1"/>
  <c r="E885" i="1"/>
  <c r="E884" i="1"/>
  <c r="E883" i="1"/>
  <c r="E882" i="1"/>
  <c r="E881" i="1"/>
  <c r="E880" i="1"/>
  <c r="E879" i="1"/>
  <c r="E878" i="1"/>
  <c r="K877" i="1"/>
  <c r="E877" i="1"/>
  <c r="K876" i="1"/>
  <c r="I875" i="1"/>
  <c r="H875" i="1"/>
  <c r="G875" i="1"/>
  <c r="F875" i="1"/>
  <c r="K874" i="1"/>
  <c r="K873" i="1"/>
  <c r="K872" i="1"/>
  <c r="K871" i="1"/>
  <c r="K870" i="1"/>
  <c r="K869" i="1"/>
  <c r="K868" i="1"/>
  <c r="K867" i="1"/>
  <c r="K866" i="1"/>
  <c r="K865" i="1"/>
  <c r="I864" i="1"/>
  <c r="H864" i="1"/>
  <c r="G864" i="1"/>
  <c r="F864" i="1"/>
  <c r="E864" i="1"/>
  <c r="K863" i="1"/>
  <c r="L860" i="1"/>
  <c r="M853" i="1"/>
  <c r="K853" i="1"/>
  <c r="I851" i="1"/>
  <c r="H851" i="1"/>
  <c r="G851" i="1"/>
  <c r="F851" i="1"/>
  <c r="I850" i="1"/>
  <c r="G850" i="1"/>
  <c r="I849" i="1"/>
  <c r="G849" i="1"/>
  <c r="I848" i="1"/>
  <c r="H848" i="1"/>
  <c r="G848" i="1"/>
  <c r="F848" i="1"/>
  <c r="I847" i="1"/>
  <c r="H847" i="1"/>
  <c r="G847" i="1"/>
  <c r="F847" i="1"/>
  <c r="I846" i="1"/>
  <c r="H846" i="1"/>
  <c r="G846" i="1"/>
  <c r="F846" i="1"/>
  <c r="H843" i="1"/>
  <c r="H850" i="1" s="1"/>
  <c r="F843" i="1"/>
  <c r="F850" i="1" s="1"/>
  <c r="H842" i="1"/>
  <c r="F842" i="1"/>
  <c r="F849" i="1" s="1"/>
  <c r="K841" i="1"/>
  <c r="I840" i="1"/>
  <c r="G840" i="1"/>
  <c r="E840" i="1"/>
  <c r="K839" i="1"/>
  <c r="E839" i="1"/>
  <c r="K838" i="1"/>
  <c r="E838" i="1"/>
  <c r="K837" i="1"/>
  <c r="E837" i="1"/>
  <c r="K836" i="1"/>
  <c r="E836" i="1"/>
  <c r="K835" i="1"/>
  <c r="E835" i="1"/>
  <c r="K834" i="1"/>
  <c r="I833" i="1"/>
  <c r="H833" i="1"/>
  <c r="G833" i="1"/>
  <c r="F833" i="1"/>
  <c r="I831" i="1"/>
  <c r="H831" i="1"/>
  <c r="G831" i="1"/>
  <c r="F831" i="1"/>
  <c r="I830" i="1"/>
  <c r="H830" i="1"/>
  <c r="G830" i="1"/>
  <c r="F830" i="1"/>
  <c r="I829" i="1"/>
  <c r="H829" i="1"/>
  <c r="G829" i="1"/>
  <c r="F829" i="1"/>
  <c r="I828" i="1"/>
  <c r="H828" i="1"/>
  <c r="G828" i="1"/>
  <c r="F828" i="1"/>
  <c r="I827" i="1"/>
  <c r="H827" i="1"/>
  <c r="G827" i="1"/>
  <c r="F827" i="1"/>
  <c r="I826" i="1"/>
  <c r="H826" i="1"/>
  <c r="G826" i="1"/>
  <c r="F826" i="1"/>
  <c r="I825" i="1"/>
  <c r="H825" i="1"/>
  <c r="G825" i="1"/>
  <c r="F825" i="1"/>
  <c r="I824" i="1"/>
  <c r="H824" i="1"/>
  <c r="G824" i="1"/>
  <c r="F824" i="1"/>
  <c r="I823" i="1"/>
  <c r="H823" i="1"/>
  <c r="G823" i="1"/>
  <c r="F823" i="1"/>
  <c r="I820" i="1"/>
  <c r="H820" i="1"/>
  <c r="F820" i="1"/>
  <c r="E820" i="1"/>
  <c r="E819" i="1"/>
  <c r="E817" i="1" s="1"/>
  <c r="G817" i="1"/>
  <c r="F817" i="1"/>
  <c r="E816" i="1"/>
  <c r="G814" i="1"/>
  <c r="F814" i="1"/>
  <c r="E805" i="1"/>
  <c r="E831" i="1" s="1"/>
  <c r="I803" i="1"/>
  <c r="H803" i="1"/>
  <c r="G803" i="1"/>
  <c r="F803" i="1"/>
  <c r="E802" i="1"/>
  <c r="I800" i="1"/>
  <c r="H800" i="1"/>
  <c r="G800" i="1"/>
  <c r="F800" i="1"/>
  <c r="E799" i="1"/>
  <c r="E797" i="1" s="1"/>
  <c r="I797" i="1"/>
  <c r="H797" i="1"/>
  <c r="G797" i="1"/>
  <c r="F797" i="1"/>
  <c r="E796" i="1"/>
  <c r="I794" i="1"/>
  <c r="H794" i="1"/>
  <c r="G794" i="1"/>
  <c r="F794" i="1"/>
  <c r="E793" i="1"/>
  <c r="E827" i="1" s="1"/>
  <c r="I791" i="1"/>
  <c r="H791" i="1"/>
  <c r="G791" i="1"/>
  <c r="F791" i="1"/>
  <c r="E790" i="1"/>
  <c r="I788" i="1"/>
  <c r="H788" i="1"/>
  <c r="G788" i="1"/>
  <c r="F788" i="1"/>
  <c r="E787" i="1"/>
  <c r="I785" i="1"/>
  <c r="H785" i="1"/>
  <c r="G785" i="1"/>
  <c r="F785" i="1"/>
  <c r="E784" i="1"/>
  <c r="E782" i="1" s="1"/>
  <c r="I782" i="1"/>
  <c r="H782" i="1"/>
  <c r="G782" i="1"/>
  <c r="F782" i="1"/>
  <c r="E781" i="1"/>
  <c r="E823" i="1" s="1"/>
  <c r="I779" i="1"/>
  <c r="H779" i="1"/>
  <c r="G779" i="1"/>
  <c r="F779" i="1"/>
  <c r="I775" i="1"/>
  <c r="H775" i="1"/>
  <c r="G775" i="1"/>
  <c r="F775" i="1"/>
  <c r="E775" i="1"/>
  <c r="I772" i="1"/>
  <c r="H772" i="1"/>
  <c r="G772" i="1"/>
  <c r="F772" i="1"/>
  <c r="E772" i="1"/>
  <c r="I769" i="1"/>
  <c r="H769" i="1"/>
  <c r="G769" i="1"/>
  <c r="F769" i="1"/>
  <c r="E769" i="1"/>
  <c r="I766" i="1"/>
  <c r="H766" i="1"/>
  <c r="G766" i="1"/>
  <c r="F766" i="1"/>
  <c r="E766" i="1"/>
  <c r="I763" i="1"/>
  <c r="H763" i="1"/>
  <c r="G763" i="1"/>
  <c r="F763" i="1"/>
  <c r="E763" i="1"/>
  <c r="I760" i="1"/>
  <c r="H760" i="1"/>
  <c r="G760" i="1"/>
  <c r="F760" i="1"/>
  <c r="E760" i="1"/>
  <c r="I757" i="1"/>
  <c r="H757" i="1"/>
  <c r="G757" i="1"/>
  <c r="F757" i="1"/>
  <c r="E757" i="1"/>
  <c r="I754" i="1"/>
  <c r="H754" i="1"/>
  <c r="G754" i="1"/>
  <c r="F754" i="1"/>
  <c r="E754" i="1"/>
  <c r="I751" i="1"/>
  <c r="H751" i="1"/>
  <c r="G751" i="1"/>
  <c r="F751" i="1"/>
  <c r="E751" i="1"/>
  <c r="I748" i="1"/>
  <c r="H748" i="1"/>
  <c r="G748" i="1"/>
  <c r="F748" i="1"/>
  <c r="I747" i="1"/>
  <c r="H747" i="1"/>
  <c r="G747" i="1"/>
  <c r="F747" i="1"/>
  <c r="I746" i="1"/>
  <c r="H746" i="1"/>
  <c r="G746" i="1"/>
  <c r="F746" i="1"/>
  <c r="I745" i="1"/>
  <c r="H745" i="1"/>
  <c r="G745" i="1"/>
  <c r="F745" i="1"/>
  <c r="I744" i="1"/>
  <c r="H744" i="1"/>
  <c r="G744" i="1"/>
  <c r="F744" i="1"/>
  <c r="I743" i="1"/>
  <c r="H743" i="1"/>
  <c r="G743" i="1"/>
  <c r="F743" i="1"/>
  <c r="I742" i="1"/>
  <c r="H742" i="1"/>
  <c r="G742" i="1"/>
  <c r="F742" i="1"/>
  <c r="I741" i="1"/>
  <c r="H741" i="1"/>
  <c r="G741" i="1"/>
  <c r="F741" i="1"/>
  <c r="I740" i="1"/>
  <c r="H740" i="1"/>
  <c r="G740" i="1"/>
  <c r="F740" i="1"/>
  <c r="E733" i="1"/>
  <c r="E732" i="1"/>
  <c r="E731" i="1"/>
  <c r="I729" i="1"/>
  <c r="H729" i="1"/>
  <c r="G729" i="1"/>
  <c r="F729" i="1"/>
  <c r="E728" i="1"/>
  <c r="E726" i="1" s="1"/>
  <c r="I726" i="1"/>
  <c r="H726" i="1"/>
  <c r="G726" i="1"/>
  <c r="F726" i="1"/>
  <c r="E725" i="1"/>
  <c r="E723" i="1" s="1"/>
  <c r="I723" i="1"/>
  <c r="H723" i="1"/>
  <c r="G723" i="1"/>
  <c r="F723" i="1"/>
  <c r="E722" i="1"/>
  <c r="E720" i="1" s="1"/>
  <c r="I720" i="1"/>
  <c r="H720" i="1"/>
  <c r="G720" i="1"/>
  <c r="F720" i="1"/>
  <c r="E719" i="1"/>
  <c r="I717" i="1"/>
  <c r="H717" i="1"/>
  <c r="G717" i="1"/>
  <c r="F717" i="1"/>
  <c r="E717" i="1"/>
  <c r="E716" i="1"/>
  <c r="E714" i="1" s="1"/>
  <c r="I714" i="1"/>
  <c r="H714" i="1"/>
  <c r="G714" i="1"/>
  <c r="F714" i="1"/>
  <c r="E713" i="1"/>
  <c r="E711" i="1" s="1"/>
  <c r="I711" i="1"/>
  <c r="H711" i="1"/>
  <c r="G711" i="1"/>
  <c r="F711" i="1"/>
  <c r="E710" i="1"/>
  <c r="E708" i="1" s="1"/>
  <c r="I708" i="1"/>
  <c r="H708" i="1"/>
  <c r="G708" i="1"/>
  <c r="F708" i="1"/>
  <c r="E707" i="1"/>
  <c r="E705" i="1" s="1"/>
  <c r="I705" i="1"/>
  <c r="H705" i="1"/>
  <c r="G705" i="1"/>
  <c r="F705" i="1"/>
  <c r="E704" i="1"/>
  <c r="E702" i="1" s="1"/>
  <c r="I702" i="1"/>
  <c r="H702" i="1"/>
  <c r="G702" i="1"/>
  <c r="F702" i="1"/>
  <c r="E701" i="1"/>
  <c r="E699" i="1" s="1"/>
  <c r="I699" i="1"/>
  <c r="H699" i="1"/>
  <c r="G699" i="1"/>
  <c r="F699" i="1"/>
  <c r="E698" i="1"/>
  <c r="E696" i="1" s="1"/>
  <c r="I696" i="1"/>
  <c r="H696" i="1"/>
  <c r="G696" i="1"/>
  <c r="F696" i="1"/>
  <c r="E695" i="1"/>
  <c r="E693" i="1" s="1"/>
  <c r="I693" i="1"/>
  <c r="H693" i="1"/>
  <c r="G693" i="1"/>
  <c r="F693" i="1"/>
  <c r="I690" i="1"/>
  <c r="H690" i="1"/>
  <c r="G690" i="1"/>
  <c r="F690" i="1"/>
  <c r="I689" i="1"/>
  <c r="H689" i="1"/>
  <c r="G689" i="1"/>
  <c r="F689" i="1"/>
  <c r="I688" i="1"/>
  <c r="H688" i="1"/>
  <c r="G688" i="1"/>
  <c r="F688" i="1"/>
  <c r="I687" i="1"/>
  <c r="H687" i="1"/>
  <c r="G687" i="1"/>
  <c r="F687" i="1"/>
  <c r="I686" i="1"/>
  <c r="H686" i="1"/>
  <c r="G686" i="1"/>
  <c r="F686" i="1"/>
  <c r="I685" i="1"/>
  <c r="H685" i="1"/>
  <c r="G685" i="1"/>
  <c r="F685" i="1"/>
  <c r="I684" i="1"/>
  <c r="H684" i="1"/>
  <c r="G684" i="1"/>
  <c r="F684" i="1"/>
  <c r="I683" i="1"/>
  <c r="H683" i="1"/>
  <c r="G683" i="1"/>
  <c r="E683" i="1" s="1"/>
  <c r="F683" i="1"/>
  <c r="I682" i="1"/>
  <c r="H682" i="1"/>
  <c r="G682" i="1"/>
  <c r="F682" i="1"/>
  <c r="I659" i="1"/>
  <c r="H659" i="1"/>
  <c r="F659" i="1"/>
  <c r="E659" i="1"/>
  <c r="I645" i="1"/>
  <c r="H645" i="1"/>
  <c r="G645" i="1"/>
  <c r="F645" i="1"/>
  <c r="E645" i="1"/>
  <c r="I641" i="1"/>
  <c r="H641" i="1"/>
  <c r="G641" i="1"/>
  <c r="F641" i="1"/>
  <c r="E641" i="1"/>
  <c r="I638" i="1"/>
  <c r="H638" i="1"/>
  <c r="G638" i="1"/>
  <c r="F638" i="1"/>
  <c r="E638" i="1"/>
  <c r="I635" i="1"/>
  <c r="H635" i="1"/>
  <c r="G635" i="1"/>
  <c r="F635" i="1"/>
  <c r="E635" i="1"/>
  <c r="I632" i="1"/>
  <c r="H632" i="1"/>
  <c r="G632" i="1"/>
  <c r="F632" i="1"/>
  <c r="E632" i="1"/>
  <c r="E630" i="1"/>
  <c r="E629" i="1"/>
  <c r="E628" i="1"/>
  <c r="E627" i="1"/>
  <c r="E626" i="1"/>
  <c r="E625" i="1"/>
  <c r="E624" i="1"/>
  <c r="E623" i="1"/>
  <c r="I621" i="1"/>
  <c r="F621" i="1"/>
  <c r="E621" i="1" s="1"/>
  <c r="E620" i="1"/>
  <c r="E618" i="1" s="1"/>
  <c r="I618" i="1"/>
  <c r="H618" i="1"/>
  <c r="G618" i="1"/>
  <c r="F618" i="1"/>
  <c r="E617" i="1"/>
  <c r="E615" i="1" s="1"/>
  <c r="I615" i="1"/>
  <c r="H615" i="1"/>
  <c r="G615" i="1"/>
  <c r="F615" i="1"/>
  <c r="E614" i="1"/>
  <c r="E612" i="1" s="1"/>
  <c r="I612" i="1"/>
  <c r="H612" i="1"/>
  <c r="G612" i="1"/>
  <c r="F612" i="1"/>
  <c r="E611" i="1"/>
  <c r="E609" i="1" s="1"/>
  <c r="I609" i="1"/>
  <c r="H609" i="1"/>
  <c r="G609" i="1"/>
  <c r="F609" i="1"/>
  <c r="E608" i="1"/>
  <c r="I606" i="1"/>
  <c r="H606" i="1"/>
  <c r="G606" i="1"/>
  <c r="F606" i="1"/>
  <c r="E606" i="1"/>
  <c r="E605" i="1"/>
  <c r="E603" i="1" s="1"/>
  <c r="I603" i="1"/>
  <c r="H603" i="1"/>
  <c r="G603" i="1"/>
  <c r="F603" i="1"/>
  <c r="E602" i="1"/>
  <c r="E601" i="1"/>
  <c r="I599" i="1"/>
  <c r="H599" i="1"/>
  <c r="G599" i="1"/>
  <c r="F599" i="1"/>
  <c r="E599" i="1"/>
  <c r="I594" i="1"/>
  <c r="H594" i="1"/>
  <c r="G594" i="1"/>
  <c r="F594" i="1"/>
  <c r="E594" i="1"/>
  <c r="I589" i="1"/>
  <c r="H589" i="1"/>
  <c r="G589" i="1"/>
  <c r="F589" i="1"/>
  <c r="E589" i="1"/>
  <c r="E588" i="1"/>
  <c r="I586" i="1"/>
  <c r="H586" i="1"/>
  <c r="G586" i="1"/>
  <c r="E586" i="1"/>
  <c r="I580" i="1"/>
  <c r="H580" i="1"/>
  <c r="G580" i="1"/>
  <c r="F580" i="1"/>
  <c r="E580" i="1"/>
  <c r="K579" i="1"/>
  <c r="K578" i="1"/>
  <c r="I577" i="1"/>
  <c r="H577" i="1"/>
  <c r="G577" i="1"/>
  <c r="F577" i="1"/>
  <c r="I576" i="1"/>
  <c r="H576" i="1"/>
  <c r="G576" i="1"/>
  <c r="F576" i="1"/>
  <c r="I575" i="1"/>
  <c r="H575" i="1"/>
  <c r="G575" i="1"/>
  <c r="F575" i="1"/>
  <c r="I574" i="1"/>
  <c r="H574" i="1"/>
  <c r="G574" i="1"/>
  <c r="G572" i="1" s="1"/>
  <c r="F574" i="1"/>
  <c r="E571" i="1"/>
  <c r="I569" i="1"/>
  <c r="H569" i="1"/>
  <c r="G569" i="1"/>
  <c r="F569" i="1"/>
  <c r="E568" i="1"/>
  <c r="I566" i="1"/>
  <c r="H566" i="1"/>
  <c r="G566" i="1"/>
  <c r="F566" i="1"/>
  <c r="E565" i="1"/>
  <c r="E564" i="1"/>
  <c r="E563" i="1"/>
  <c r="I561" i="1"/>
  <c r="H561" i="1"/>
  <c r="G561" i="1"/>
  <c r="F561" i="1"/>
  <c r="E560" i="1"/>
  <c r="E559" i="1"/>
  <c r="E558" i="1"/>
  <c r="I556" i="1"/>
  <c r="H556" i="1"/>
  <c r="G556" i="1"/>
  <c r="F556" i="1"/>
  <c r="E554" i="1"/>
  <c r="E553" i="1"/>
  <c r="E552" i="1"/>
  <c r="I550" i="1"/>
  <c r="H550" i="1"/>
  <c r="G550" i="1"/>
  <c r="F550" i="1"/>
  <c r="E549" i="1"/>
  <c r="E548" i="1"/>
  <c r="E547" i="1"/>
  <c r="E546" i="1"/>
  <c r="E544" i="1" s="1"/>
  <c r="I544" i="1"/>
  <c r="H544" i="1"/>
  <c r="G544" i="1"/>
  <c r="F544" i="1"/>
  <c r="E543" i="1"/>
  <c r="E542" i="1"/>
  <c r="E541" i="1"/>
  <c r="E540" i="1"/>
  <c r="E539" i="1"/>
  <c r="I537" i="1"/>
  <c r="H537" i="1"/>
  <c r="G537" i="1"/>
  <c r="F537" i="1"/>
  <c r="E536" i="1"/>
  <c r="E535" i="1"/>
  <c r="I533" i="1"/>
  <c r="H533" i="1"/>
  <c r="G533" i="1"/>
  <c r="F533" i="1"/>
  <c r="E532" i="1"/>
  <c r="E531" i="1"/>
  <c r="E530" i="1"/>
  <c r="E529" i="1"/>
  <c r="I527" i="1"/>
  <c r="H527" i="1"/>
  <c r="G527" i="1"/>
  <c r="F527" i="1"/>
  <c r="E526" i="1"/>
  <c r="E525" i="1"/>
  <c r="E524" i="1"/>
  <c r="E523" i="1"/>
  <c r="I521" i="1"/>
  <c r="H521" i="1"/>
  <c r="G521" i="1"/>
  <c r="F521" i="1"/>
  <c r="E520" i="1"/>
  <c r="E519" i="1"/>
  <c r="E518" i="1"/>
  <c r="E517" i="1"/>
  <c r="E515" i="1"/>
  <c r="E514" i="1"/>
  <c r="E513" i="1"/>
  <c r="E512" i="1"/>
  <c r="E511" i="1"/>
  <c r="I509" i="1"/>
  <c r="H509" i="1"/>
  <c r="G509" i="1"/>
  <c r="F509" i="1"/>
  <c r="I507" i="1"/>
  <c r="H507" i="1"/>
  <c r="G507" i="1"/>
  <c r="F507" i="1"/>
  <c r="I506" i="1"/>
  <c r="H506" i="1"/>
  <c r="G506" i="1"/>
  <c r="F506" i="1"/>
  <c r="I505" i="1"/>
  <c r="H505" i="1"/>
  <c r="G505" i="1"/>
  <c r="F505" i="1"/>
  <c r="I504" i="1"/>
  <c r="H504" i="1"/>
  <c r="G504" i="1"/>
  <c r="F504" i="1"/>
  <c r="I503" i="1"/>
  <c r="H503" i="1"/>
  <c r="G503" i="1"/>
  <c r="F503" i="1"/>
  <c r="I502" i="1"/>
  <c r="I500" i="1" s="1"/>
  <c r="H502" i="1"/>
  <c r="G502" i="1"/>
  <c r="F502" i="1"/>
  <c r="F500" i="1" s="1"/>
  <c r="E499" i="1"/>
  <c r="E497" i="1" s="1"/>
  <c r="I497" i="1"/>
  <c r="H497" i="1"/>
  <c r="G497" i="1"/>
  <c r="F497" i="1"/>
  <c r="E496" i="1"/>
  <c r="E495" i="1"/>
  <c r="E494" i="1"/>
  <c r="I492" i="1"/>
  <c r="H492" i="1"/>
  <c r="G492" i="1"/>
  <c r="F492" i="1"/>
  <c r="I489" i="1"/>
  <c r="H489" i="1"/>
  <c r="G489" i="1"/>
  <c r="F489" i="1"/>
  <c r="E489" i="1"/>
  <c r="E488" i="1"/>
  <c r="E487" i="1"/>
  <c r="I485" i="1"/>
  <c r="H485" i="1"/>
  <c r="G485" i="1"/>
  <c r="F485" i="1"/>
  <c r="E484" i="1"/>
  <c r="E483" i="1"/>
  <c r="I481" i="1"/>
  <c r="H481" i="1"/>
  <c r="G481" i="1"/>
  <c r="F481" i="1"/>
  <c r="E480" i="1"/>
  <c r="E478" i="1"/>
  <c r="E476" i="1" s="1"/>
  <c r="I476" i="1"/>
  <c r="H476" i="1"/>
  <c r="G476" i="1"/>
  <c r="F476" i="1"/>
  <c r="E475" i="1"/>
  <c r="E472" i="1" s="1"/>
  <c r="I472" i="1"/>
  <c r="H472" i="1"/>
  <c r="G472" i="1"/>
  <c r="F472" i="1"/>
  <c r="E471" i="1"/>
  <c r="E469" i="1" s="1"/>
  <c r="I469" i="1"/>
  <c r="H469" i="1"/>
  <c r="G469" i="1"/>
  <c r="F469" i="1"/>
  <c r="E468" i="1"/>
  <c r="E466" i="1" s="1"/>
  <c r="I466" i="1"/>
  <c r="H466" i="1"/>
  <c r="G466" i="1"/>
  <c r="F466" i="1"/>
  <c r="H465" i="1"/>
  <c r="F465" i="1"/>
  <c r="F460" i="1" s="1"/>
  <c r="E464" i="1"/>
  <c r="E463" i="1"/>
  <c r="E462" i="1"/>
  <c r="I460" i="1"/>
  <c r="G460" i="1"/>
  <c r="E459" i="1"/>
  <c r="E458" i="1"/>
  <c r="I456" i="1"/>
  <c r="H456" i="1"/>
  <c r="G456" i="1"/>
  <c r="F456" i="1"/>
  <c r="E455" i="1"/>
  <c r="E452" i="1" s="1"/>
  <c r="I452" i="1"/>
  <c r="H452" i="1"/>
  <c r="G452" i="1"/>
  <c r="F452" i="1"/>
  <c r="I429" i="1"/>
  <c r="H429" i="1"/>
  <c r="G429" i="1"/>
  <c r="F429" i="1"/>
  <c r="E429" i="1"/>
  <c r="I418" i="1"/>
  <c r="H418" i="1"/>
  <c r="G418" i="1"/>
  <c r="F418" i="1"/>
  <c r="E418" i="1"/>
  <c r="I416" i="1"/>
  <c r="I450" i="1" s="1"/>
  <c r="H416" i="1"/>
  <c r="G416" i="1"/>
  <c r="F416" i="1"/>
  <c r="I415" i="1"/>
  <c r="I449" i="1" s="1"/>
  <c r="H415" i="1"/>
  <c r="G415" i="1"/>
  <c r="F415" i="1"/>
  <c r="I414" i="1"/>
  <c r="I448" i="1" s="1"/>
  <c r="H414" i="1"/>
  <c r="G414" i="1"/>
  <c r="F414" i="1"/>
  <c r="I413" i="1"/>
  <c r="I447" i="1" s="1"/>
  <c r="H413" i="1"/>
  <c r="G413" i="1"/>
  <c r="F413" i="1"/>
  <c r="I412" i="1"/>
  <c r="I446" i="1" s="1"/>
  <c r="H412" i="1"/>
  <c r="G412" i="1"/>
  <c r="F412" i="1"/>
  <c r="I411" i="1"/>
  <c r="H411" i="1"/>
  <c r="G411" i="1"/>
  <c r="F411" i="1"/>
  <c r="I410" i="1"/>
  <c r="I444" i="1" s="1"/>
  <c r="H410" i="1"/>
  <c r="G410" i="1"/>
  <c r="F410" i="1"/>
  <c r="I409" i="1"/>
  <c r="I443" i="1" s="1"/>
  <c r="H409" i="1"/>
  <c r="G409" i="1"/>
  <c r="F409" i="1"/>
  <c r="I408" i="1"/>
  <c r="H408" i="1"/>
  <c r="G408" i="1"/>
  <c r="F408" i="1"/>
  <c r="E406" i="1"/>
  <c r="E405" i="1"/>
  <c r="E404" i="1"/>
  <c r="E403" i="1"/>
  <c r="E402" i="1"/>
  <c r="E401" i="1"/>
  <c r="E400" i="1"/>
  <c r="E399" i="1"/>
  <c r="E398" i="1"/>
  <c r="I396" i="1"/>
  <c r="H396" i="1"/>
  <c r="G396" i="1"/>
  <c r="F396" i="1"/>
  <c r="E395" i="1"/>
  <c r="E394" i="1"/>
  <c r="E393" i="1"/>
  <c r="E392" i="1"/>
  <c r="E391" i="1"/>
  <c r="E390" i="1"/>
  <c r="E389" i="1"/>
  <c r="E388" i="1"/>
  <c r="E387" i="1"/>
  <c r="I385" i="1"/>
  <c r="H385" i="1"/>
  <c r="G385" i="1"/>
  <c r="F385" i="1"/>
  <c r="E384" i="1"/>
  <c r="E383" i="1"/>
  <c r="E382" i="1"/>
  <c r="E381" i="1"/>
  <c r="E380" i="1"/>
  <c r="E379" i="1"/>
  <c r="E378" i="1"/>
  <c r="E377" i="1"/>
  <c r="E376" i="1"/>
  <c r="I374" i="1"/>
  <c r="H374" i="1"/>
  <c r="G374" i="1"/>
  <c r="F374" i="1"/>
  <c r="E372" i="1"/>
  <c r="E371" i="1"/>
  <c r="E370" i="1"/>
  <c r="E369" i="1"/>
  <c r="E368" i="1"/>
  <c r="E367" i="1"/>
  <c r="E366" i="1"/>
  <c r="E365" i="1"/>
  <c r="I363" i="1"/>
  <c r="H363" i="1"/>
  <c r="G363" i="1"/>
  <c r="F363" i="1"/>
  <c r="E362" i="1"/>
  <c r="E361" i="1"/>
  <c r="E360" i="1"/>
  <c r="E359" i="1"/>
  <c r="E358" i="1"/>
  <c r="E357" i="1"/>
  <c r="E356" i="1"/>
  <c r="E355" i="1"/>
  <c r="E354" i="1"/>
  <c r="I352" i="1"/>
  <c r="H352" i="1"/>
  <c r="G352" i="1"/>
  <c r="F352" i="1"/>
  <c r="E351" i="1"/>
  <c r="E350" i="1"/>
  <c r="E349" i="1"/>
  <c r="E348" i="1"/>
  <c r="E347" i="1"/>
  <c r="E346" i="1"/>
  <c r="E345" i="1"/>
  <c r="E344" i="1"/>
  <c r="E343" i="1"/>
  <c r="I341" i="1"/>
  <c r="H341" i="1"/>
  <c r="G341" i="1"/>
  <c r="F341" i="1"/>
  <c r="H330" i="1"/>
  <c r="G330" i="1"/>
  <c r="F330" i="1"/>
  <c r="E330" i="1"/>
  <c r="E329" i="1"/>
  <c r="E328" i="1"/>
  <c r="E327" i="1"/>
  <c r="E326" i="1"/>
  <c r="E325" i="1"/>
  <c r="E324" i="1"/>
  <c r="E323" i="1"/>
  <c r="E322" i="1"/>
  <c r="E321" i="1"/>
  <c r="I319" i="1"/>
  <c r="H319" i="1"/>
  <c r="G319" i="1"/>
  <c r="F319" i="1"/>
  <c r="H308" i="1"/>
  <c r="G308" i="1"/>
  <c r="F308" i="1"/>
  <c r="E308" i="1"/>
  <c r="H297" i="1"/>
  <c r="G297" i="1"/>
  <c r="F297" i="1"/>
  <c r="E297" i="1"/>
  <c r="E296" i="1"/>
  <c r="E295" i="1"/>
  <c r="E294" i="1"/>
  <c r="E293" i="1"/>
  <c r="E292" i="1"/>
  <c r="E291" i="1"/>
  <c r="E290" i="1"/>
  <c r="E289" i="1"/>
  <c r="E288" i="1"/>
  <c r="I286" i="1"/>
  <c r="H286" i="1"/>
  <c r="G286" i="1"/>
  <c r="F286" i="1"/>
  <c r="E285" i="1"/>
  <c r="E284" i="1"/>
  <c r="E283" i="1"/>
  <c r="E282" i="1"/>
  <c r="E281" i="1"/>
  <c r="E280" i="1"/>
  <c r="E279" i="1"/>
  <c r="E278" i="1"/>
  <c r="E277" i="1"/>
  <c r="I275" i="1"/>
  <c r="H275" i="1"/>
  <c r="G275" i="1"/>
  <c r="F275" i="1"/>
  <c r="E274" i="1"/>
  <c r="E273" i="1"/>
  <c r="E272" i="1"/>
  <c r="E271" i="1"/>
  <c r="E270" i="1"/>
  <c r="E269" i="1"/>
  <c r="E268" i="1"/>
  <c r="E267" i="1"/>
  <c r="E266" i="1"/>
  <c r="I264" i="1"/>
  <c r="H264" i="1"/>
  <c r="G264" i="1"/>
  <c r="F264" i="1"/>
  <c r="E262" i="1"/>
  <c r="E261" i="1"/>
  <c r="E260" i="1"/>
  <c r="E259" i="1"/>
  <c r="E258" i="1"/>
  <c r="E257" i="1"/>
  <c r="E256" i="1"/>
  <c r="E255" i="1"/>
  <c r="I253" i="1"/>
  <c r="H253" i="1"/>
  <c r="G253" i="1"/>
  <c r="F253" i="1"/>
  <c r="H242" i="1"/>
  <c r="G242" i="1"/>
  <c r="F242" i="1"/>
  <c r="E241" i="1"/>
  <c r="E240" i="1"/>
  <c r="E239" i="1"/>
  <c r="E238" i="1"/>
  <c r="E237" i="1"/>
  <c r="E236" i="1"/>
  <c r="E235" i="1"/>
  <c r="E234" i="1"/>
  <c r="I231" i="1"/>
  <c r="H231" i="1"/>
  <c r="G231" i="1"/>
  <c r="F231" i="1"/>
  <c r="E230" i="1"/>
  <c r="E229" i="1"/>
  <c r="E228" i="1"/>
  <c r="E227" i="1"/>
  <c r="E226" i="1"/>
  <c r="E225" i="1"/>
  <c r="E224" i="1"/>
  <c r="E223" i="1"/>
  <c r="E222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I211" i="1"/>
  <c r="H211" i="1"/>
  <c r="G211" i="1"/>
  <c r="F211" i="1"/>
  <c r="I209" i="1"/>
  <c r="H198" i="1"/>
  <c r="G198" i="1"/>
  <c r="F198" i="1"/>
  <c r="E198" i="1"/>
  <c r="H187" i="1"/>
  <c r="G187" i="1"/>
  <c r="F187" i="1"/>
  <c r="E187" i="1"/>
  <c r="H176" i="1"/>
  <c r="G176" i="1"/>
  <c r="F176" i="1"/>
  <c r="E176" i="1"/>
  <c r="H165" i="1"/>
  <c r="G165" i="1"/>
  <c r="F165" i="1"/>
  <c r="E165" i="1"/>
  <c r="H154" i="1"/>
  <c r="G154" i="1"/>
  <c r="F154" i="1"/>
  <c r="E154" i="1"/>
  <c r="E152" i="1"/>
  <c r="E151" i="1"/>
  <c r="E150" i="1"/>
  <c r="E149" i="1"/>
  <c r="E148" i="1"/>
  <c r="E147" i="1"/>
  <c r="E146" i="1"/>
  <c r="E145" i="1"/>
  <c r="H143" i="1"/>
  <c r="G143" i="1"/>
  <c r="F143" i="1"/>
  <c r="H132" i="1"/>
  <c r="G132" i="1"/>
  <c r="F132" i="1"/>
  <c r="E132" i="1"/>
  <c r="H121" i="1"/>
  <c r="G121" i="1"/>
  <c r="F121" i="1"/>
  <c r="E121" i="1"/>
  <c r="H110" i="1"/>
  <c r="G110" i="1"/>
  <c r="F110" i="1"/>
  <c r="E110" i="1"/>
  <c r="H99" i="1"/>
  <c r="G99" i="1"/>
  <c r="F99" i="1"/>
  <c r="E99" i="1"/>
  <c r="H88" i="1"/>
  <c r="G88" i="1"/>
  <c r="F88" i="1"/>
  <c r="E88" i="1"/>
  <c r="H77" i="1"/>
  <c r="G77" i="1"/>
  <c r="F77" i="1"/>
  <c r="E77" i="1"/>
  <c r="H66" i="1"/>
  <c r="G66" i="1"/>
  <c r="F66" i="1"/>
  <c r="E66" i="1"/>
  <c r="H55" i="1"/>
  <c r="G55" i="1"/>
  <c r="F55" i="1"/>
  <c r="E55" i="1"/>
  <c r="H44" i="1"/>
  <c r="G44" i="1"/>
  <c r="F44" i="1"/>
  <c r="E44" i="1"/>
  <c r="H33" i="1"/>
  <c r="G33" i="1"/>
  <c r="F33" i="1"/>
  <c r="E33" i="1"/>
  <c r="H22" i="1"/>
  <c r="H16" i="1" s="1"/>
  <c r="G22" i="1"/>
  <c r="F22" i="1"/>
  <c r="E22" i="1"/>
  <c r="I20" i="1"/>
  <c r="G20" i="1"/>
  <c r="F20" i="1"/>
  <c r="G19" i="1"/>
  <c r="F19" i="1"/>
  <c r="I18" i="1"/>
  <c r="H18" i="1"/>
  <c r="G18" i="1"/>
  <c r="F18" i="1"/>
  <c r="I17" i="1"/>
  <c r="H17" i="1"/>
  <c r="G17" i="1"/>
  <c r="F17" i="1"/>
  <c r="H15" i="1"/>
  <c r="E12" i="1"/>
  <c r="E20" i="1" s="1"/>
  <c r="E11" i="1"/>
  <c r="E19" i="1" s="1"/>
  <c r="E10" i="1"/>
  <c r="E18" i="1" s="1"/>
  <c r="E9" i="1"/>
  <c r="E17" i="1" s="1"/>
  <c r="I7" i="1"/>
  <c r="H7" i="1"/>
  <c r="G7" i="1"/>
  <c r="F7" i="1"/>
  <c r="I13" i="1" l="1"/>
  <c r="E829" i="1"/>
  <c r="I861" i="1"/>
  <c r="E833" i="1"/>
  <c r="G978" i="1"/>
  <c r="E481" i="1"/>
  <c r="H860" i="1"/>
  <c r="E944" i="1"/>
  <c r="E941" i="1" s="1"/>
  <c r="E1001" i="1"/>
  <c r="E212" i="1"/>
  <c r="E385" i="1"/>
  <c r="E396" i="1"/>
  <c r="E825" i="1"/>
  <c r="E962" i="1"/>
  <c r="I1283" i="1"/>
  <c r="F13" i="1"/>
  <c r="E242" i="1"/>
  <c r="G447" i="1"/>
  <c r="E456" i="1"/>
  <c r="E460" i="1"/>
  <c r="E505" i="1"/>
  <c r="E506" i="1"/>
  <c r="E527" i="1"/>
  <c r="E690" i="1"/>
  <c r="H854" i="1"/>
  <c r="E886" i="1"/>
  <c r="H980" i="1"/>
  <c r="E1069" i="1"/>
  <c r="H738" i="1"/>
  <c r="H13" i="1"/>
  <c r="E253" i="1"/>
  <c r="E264" i="1"/>
  <c r="E275" i="1"/>
  <c r="E341" i="1"/>
  <c r="E352" i="1"/>
  <c r="F450" i="1"/>
  <c r="E742" i="1"/>
  <c r="E848" i="1"/>
  <c r="E902" i="1"/>
  <c r="E904" i="1"/>
  <c r="E906" i="1"/>
  <c r="E908" i="1"/>
  <c r="G980" i="1"/>
  <c r="E143" i="1"/>
  <c r="E213" i="1"/>
  <c r="E217" i="1"/>
  <c r="E686" i="1"/>
  <c r="E688" i="1"/>
  <c r="E689" i="1"/>
  <c r="E791" i="1"/>
  <c r="G941" i="1"/>
  <c r="H977" i="1"/>
  <c r="G979" i="1"/>
  <c r="G983" i="1"/>
  <c r="I407" i="1"/>
  <c r="F859" i="1"/>
  <c r="E374" i="1"/>
  <c r="F443" i="1"/>
  <c r="F448" i="1"/>
  <c r="F1290" i="1" s="1"/>
  <c r="E485" i="1"/>
  <c r="E504" i="1"/>
  <c r="E740" i="1"/>
  <c r="E743" i="1"/>
  <c r="E745" i="1"/>
  <c r="F840" i="1"/>
  <c r="K843" i="1"/>
  <c r="I855" i="1"/>
  <c r="I1285" i="1" s="1"/>
  <c r="K886" i="1"/>
  <c r="E911" i="1"/>
  <c r="E934" i="1"/>
  <c r="H982" i="1"/>
  <c r="E1057" i="1"/>
  <c r="G13" i="1"/>
  <c r="G209" i="1"/>
  <c r="E215" i="1"/>
  <c r="E319" i="1"/>
  <c r="E415" i="1"/>
  <c r="G443" i="1"/>
  <c r="E502" i="1"/>
  <c r="E509" i="1"/>
  <c r="E537" i="1"/>
  <c r="E556" i="1"/>
  <c r="F572" i="1"/>
  <c r="I681" i="1"/>
  <c r="E748" i="1"/>
  <c r="E785" i="1"/>
  <c r="K820" i="1"/>
  <c r="E846" i="1"/>
  <c r="K864" i="1"/>
  <c r="E875" i="1"/>
  <c r="E901" i="1"/>
  <c r="E903" i="1"/>
  <c r="E905" i="1"/>
  <c r="E907" i="1"/>
  <c r="E933" i="1"/>
  <c r="E958" i="1"/>
  <c r="E975" i="1" s="1"/>
  <c r="G976" i="1"/>
  <c r="H979" i="1"/>
  <c r="E979" i="1" s="1"/>
  <c r="E966" i="1"/>
  <c r="E983" i="1" s="1"/>
  <c r="F1283" i="1"/>
  <c r="F972" i="1"/>
  <c r="E1095" i="1"/>
  <c r="E1037" i="1"/>
  <c r="H572" i="1"/>
  <c r="F442" i="1"/>
  <c r="F407" i="1"/>
  <c r="I572" i="1"/>
  <c r="E741" i="1"/>
  <c r="E746" i="1"/>
  <c r="K833" i="1"/>
  <c r="H1096" i="1"/>
  <c r="H1091" i="1" s="1"/>
  <c r="E1101" i="1"/>
  <c r="E13" i="1"/>
  <c r="H209" i="1"/>
  <c r="E214" i="1"/>
  <c r="E218" i="1"/>
  <c r="E411" i="1"/>
  <c r="H446" i="1"/>
  <c r="H449" i="1"/>
  <c r="H450" i="1"/>
  <c r="E492" i="1"/>
  <c r="H500" i="1"/>
  <c r="E507" i="1"/>
  <c r="E521" i="1"/>
  <c r="E533" i="1"/>
  <c r="E550" i="1"/>
  <c r="E576" i="1"/>
  <c r="E685" i="1"/>
  <c r="H856" i="1"/>
  <c r="E779" i="1"/>
  <c r="E803" i="1"/>
  <c r="F854" i="1"/>
  <c r="H862" i="1"/>
  <c r="E850" i="1"/>
  <c r="K903" i="1"/>
  <c r="K905" i="1"/>
  <c r="G923" i="1"/>
  <c r="H976" i="1"/>
  <c r="E963" i="1"/>
  <c r="E980" i="1" s="1"/>
  <c r="I972" i="1"/>
  <c r="E1099" i="1"/>
  <c r="E1078" i="1"/>
  <c r="E1098" i="1"/>
  <c r="F444" i="1"/>
  <c r="K904" i="1"/>
  <c r="E932" i="1"/>
  <c r="G982" i="1"/>
  <c r="F209" i="1"/>
  <c r="E211" i="1"/>
  <c r="E412" i="1"/>
  <c r="E416" i="1"/>
  <c r="G442" i="1"/>
  <c r="G444" i="1"/>
  <c r="F445" i="1"/>
  <c r="F446" i="1"/>
  <c r="F447" i="1"/>
  <c r="H460" i="1"/>
  <c r="K465" i="1"/>
  <c r="E684" i="1"/>
  <c r="E729" i="1"/>
  <c r="G738" i="1"/>
  <c r="E744" i="1"/>
  <c r="I858" i="1"/>
  <c r="F862" i="1"/>
  <c r="F1292" i="1" s="1"/>
  <c r="E851" i="1"/>
  <c r="F857" i="1"/>
  <c r="E503" i="1"/>
  <c r="E500" i="1" s="1"/>
  <c r="G500" i="1"/>
  <c r="E216" i="1"/>
  <c r="E231" i="1"/>
  <c r="E409" i="1"/>
  <c r="E413" i="1"/>
  <c r="H407" i="1"/>
  <c r="H443" i="1"/>
  <c r="H444" i="1"/>
  <c r="G445" i="1"/>
  <c r="G446" i="1"/>
  <c r="G448" i="1"/>
  <c r="F449" i="1"/>
  <c r="H442" i="1"/>
  <c r="I445" i="1"/>
  <c r="E577" i="1"/>
  <c r="E574" i="1"/>
  <c r="E687" i="1"/>
  <c r="E747" i="1"/>
  <c r="E800" i="1"/>
  <c r="E830" i="1"/>
  <c r="G862" i="1"/>
  <c r="G1292" i="1" s="1"/>
  <c r="H840" i="1"/>
  <c r="K842" i="1"/>
  <c r="H849" i="1"/>
  <c r="E849" i="1" s="1"/>
  <c r="H857" i="1"/>
  <c r="E899" i="1"/>
  <c r="H897" i="1"/>
  <c r="F1284" i="1"/>
  <c r="E682" i="1"/>
  <c r="E7" i="1"/>
  <c r="E219" i="1"/>
  <c r="E220" i="1"/>
  <c r="E286" i="1"/>
  <c r="E363" i="1"/>
  <c r="E410" i="1"/>
  <c r="E414" i="1"/>
  <c r="I442" i="1"/>
  <c r="I440" i="1" s="1"/>
  <c r="H445" i="1"/>
  <c r="H447" i="1"/>
  <c r="H448" i="1"/>
  <c r="H1290" i="1" s="1"/>
  <c r="G449" i="1"/>
  <c r="G450" i="1"/>
  <c r="E561" i="1"/>
  <c r="E575" i="1"/>
  <c r="E569" i="1"/>
  <c r="F681" i="1"/>
  <c r="H681" i="1"/>
  <c r="I738" i="1"/>
  <c r="F821" i="1"/>
  <c r="F855" i="1"/>
  <c r="I856" i="1"/>
  <c r="I821" i="1"/>
  <c r="H861" i="1"/>
  <c r="H821" i="1"/>
  <c r="G981" i="1"/>
  <c r="E964" i="1"/>
  <c r="E981" i="1" s="1"/>
  <c r="E408" i="1"/>
  <c r="E566" i="1"/>
  <c r="G681" i="1"/>
  <c r="E828" i="1"/>
  <c r="E794" i="1"/>
  <c r="E824" i="1"/>
  <c r="G854" i="1"/>
  <c r="G821" i="1"/>
  <c r="I860" i="1"/>
  <c r="I1290" i="1" s="1"/>
  <c r="K840" i="1"/>
  <c r="E847" i="1"/>
  <c r="F856" i="1"/>
  <c r="F844" i="1"/>
  <c r="I857" i="1"/>
  <c r="I844" i="1"/>
  <c r="G859" i="1"/>
  <c r="K875" i="1"/>
  <c r="K899" i="1"/>
  <c r="K906" i="1"/>
  <c r="K907" i="1"/>
  <c r="H923" i="1"/>
  <c r="E961" i="1"/>
  <c r="E978" i="1" s="1"/>
  <c r="H978" i="1"/>
  <c r="E1093" i="1"/>
  <c r="E1094" i="1"/>
  <c r="G407" i="1"/>
  <c r="F738" i="1"/>
  <c r="E788" i="1"/>
  <c r="E826" i="1"/>
  <c r="G857" i="1"/>
  <c r="F860" i="1"/>
  <c r="F861" i="1"/>
  <c r="F1291" i="1" s="1"/>
  <c r="G844" i="1"/>
  <c r="G855" i="1"/>
  <c r="G856" i="1"/>
  <c r="G858" i="1"/>
  <c r="H859" i="1"/>
  <c r="E900" i="1"/>
  <c r="F897" i="1"/>
  <c r="K900" i="1"/>
  <c r="K901" i="1"/>
  <c r="K908" i="1"/>
  <c r="G977" i="1"/>
  <c r="E960" i="1"/>
  <c r="E977" i="1" s="1"/>
  <c r="E965" i="1"/>
  <c r="H983" i="1"/>
  <c r="E1028" i="1"/>
  <c r="F1097" i="1"/>
  <c r="F1096" i="1"/>
  <c r="I1291" i="1"/>
  <c r="I854" i="1"/>
  <c r="I1284" i="1" s="1"/>
  <c r="G860" i="1"/>
  <c r="G861" i="1"/>
  <c r="F858" i="1"/>
  <c r="H855" i="1"/>
  <c r="H1285" i="1" s="1"/>
  <c r="I859" i="1"/>
  <c r="I862" i="1"/>
  <c r="I1292" i="1" s="1"/>
  <c r="K902" i="1"/>
  <c r="H1283" i="1"/>
  <c r="G1096" i="1"/>
  <c r="I1288" i="1"/>
  <c r="I1096" i="1"/>
  <c r="I897" i="1"/>
  <c r="G956" i="1"/>
  <c r="E814" i="1"/>
  <c r="H956" i="1"/>
  <c r="H1287" i="1" l="1"/>
  <c r="E444" i="1"/>
  <c r="G1288" i="1"/>
  <c r="G1286" i="1"/>
  <c r="H1291" i="1"/>
  <c r="E976" i="1"/>
  <c r="G1289" i="1"/>
  <c r="E923" i="1"/>
  <c r="G1284" i="1"/>
  <c r="E956" i="1"/>
  <c r="E1283" i="1"/>
  <c r="H1292" i="1"/>
  <c r="E1292" i="1" s="1"/>
  <c r="G1285" i="1"/>
  <c r="K855" i="1"/>
  <c r="E982" i="1"/>
  <c r="H1289" i="1"/>
  <c r="E859" i="1"/>
  <c r="F1289" i="1"/>
  <c r="E972" i="1"/>
  <c r="F1285" i="1"/>
  <c r="E1285" i="1" s="1"/>
  <c r="E844" i="1"/>
  <c r="K861" i="1"/>
  <c r="H1286" i="1"/>
  <c r="K862" i="1"/>
  <c r="E821" i="1"/>
  <c r="E854" i="1"/>
  <c r="E681" i="1"/>
  <c r="E448" i="1"/>
  <c r="E443" i="1"/>
  <c r="E738" i="1"/>
  <c r="H440" i="1"/>
  <c r="I1287" i="1"/>
  <c r="G1290" i="1"/>
  <c r="K856" i="1"/>
  <c r="F1287" i="1"/>
  <c r="E1096" i="1"/>
  <c r="E857" i="1"/>
  <c r="E445" i="1"/>
  <c r="G1291" i="1"/>
  <c r="E1291" i="1" s="1"/>
  <c r="K897" i="1"/>
  <c r="F1286" i="1"/>
  <c r="I1286" i="1"/>
  <c r="E1097" i="1"/>
  <c r="F1288" i="1"/>
  <c r="E856" i="1"/>
  <c r="K860" i="1"/>
  <c r="E855" i="1"/>
  <c r="F440" i="1"/>
  <c r="H858" i="1"/>
  <c r="K858" i="1" s="1"/>
  <c r="H844" i="1"/>
  <c r="E572" i="1"/>
  <c r="E449" i="1"/>
  <c r="E209" i="1"/>
  <c r="K859" i="1"/>
  <c r="I1289" i="1"/>
  <c r="E1290" i="1"/>
  <c r="K854" i="1"/>
  <c r="I852" i="1"/>
  <c r="I909" i="1" s="1"/>
  <c r="I1091" i="1"/>
  <c r="E861" i="1"/>
  <c r="F1091" i="1"/>
  <c r="H972" i="1"/>
  <c r="E407" i="1"/>
  <c r="E442" i="1"/>
  <c r="E897" i="1"/>
  <c r="E862" i="1"/>
  <c r="E447" i="1"/>
  <c r="G440" i="1"/>
  <c r="H1284" i="1"/>
  <c r="G1287" i="1"/>
  <c r="G1091" i="1"/>
  <c r="G972" i="1"/>
  <c r="E860" i="1"/>
  <c r="K857" i="1"/>
  <c r="G852" i="1"/>
  <c r="F852" i="1"/>
  <c r="F909" i="1" s="1"/>
  <c r="E446" i="1"/>
  <c r="E450" i="1"/>
  <c r="E1284" i="1" l="1"/>
  <c r="E1091" i="1"/>
  <c r="E1289" i="1"/>
  <c r="E858" i="1"/>
  <c r="E852" i="1" s="1"/>
  <c r="E909" i="1" s="1"/>
  <c r="E1287" i="1"/>
  <c r="E1286" i="1"/>
  <c r="F1281" i="1"/>
  <c r="F1297" i="1"/>
  <c r="E440" i="1"/>
  <c r="M852" i="1"/>
  <c r="H1288" i="1"/>
  <c r="E1288" i="1" s="1"/>
  <c r="H852" i="1"/>
  <c r="H909" i="1" s="1"/>
  <c r="K909" i="1" s="1"/>
  <c r="I1297" i="1"/>
  <c r="I1281" i="1"/>
  <c r="G1281" i="1"/>
  <c r="G1297" i="1"/>
  <c r="H1281" i="1"/>
  <c r="K852" i="1"/>
  <c r="N820" i="1" s="1"/>
  <c r="E1297" i="1" l="1"/>
  <c r="H1297" i="1"/>
  <c r="E1281" i="1"/>
</calcChain>
</file>

<file path=xl/sharedStrings.xml><?xml version="1.0" encoding="utf-8"?>
<sst xmlns="http://schemas.openxmlformats.org/spreadsheetml/2006/main" count="2655" uniqueCount="524">
  <si>
    <t xml:space="preserve">II. Мероприятия по развитию инфраструктуры Арсеньевского городского округа </t>
  </si>
  <si>
    <t>№ п/п</t>
  </si>
  <si>
    <t>Наименование мероприятия или объекта капитального строительства, мощность (при наличии)</t>
  </si>
  <si>
    <t>Ответственные исполнители</t>
  </si>
  <si>
    <t xml:space="preserve">Срок реализации </t>
  </si>
  <si>
    <t>Объем финансирования, млн. рублей
(в ценах соответствующих лет)*</t>
  </si>
  <si>
    <t>Справочно для обоснований: наличие проектной документации (включая проектно-сметную документацию, госэкспертизы) - указать реквизиты либо "отсутствует</t>
  </si>
  <si>
    <t>Примечание</t>
  </si>
  <si>
    <t>Всего</t>
  </si>
  <si>
    <t>средства федерального бюджета</t>
  </si>
  <si>
    <t>бюджет Приморского края</t>
  </si>
  <si>
    <t xml:space="preserve">бюджет Арсеньевского городского округа
</t>
  </si>
  <si>
    <t>внебюджетные средства</t>
  </si>
  <si>
    <t>1. Здравоохранение</t>
  </si>
  <si>
    <t>Строительство многофункционального медицинского центра в г.Арсеньеве</t>
  </si>
  <si>
    <t>Минздрав России, Правительство Приморского края</t>
  </si>
  <si>
    <t>2023-2026 годы</t>
  </si>
  <si>
    <t>в том числе:</t>
  </si>
  <si>
    <t>2023 год</t>
  </si>
  <si>
    <t>2024 год</t>
  </si>
  <si>
    <t>2025 год</t>
  </si>
  <si>
    <t>2026 год</t>
  </si>
  <si>
    <t xml:space="preserve">Всего по разделу 1 "Здравоохранение" </t>
  </si>
  <si>
    <t>2021 год</t>
  </si>
  <si>
    <t xml:space="preserve"> 2. Образование</t>
  </si>
  <si>
    <t>Строительство пришкольного стадиона при МОБУ "Средняя общеобразовательная школа № 5"</t>
  </si>
  <si>
    <t>Правительство Приморского края, администрация Арсеньевского городского округа</t>
  </si>
  <si>
    <t>2022-2030 годы</t>
  </si>
  <si>
    <t> </t>
  </si>
  <si>
    <t>2022 год</t>
  </si>
  <si>
    <t>2027 год</t>
  </si>
  <si>
    <t>2028 год</t>
  </si>
  <si>
    <t>2029 год</t>
  </si>
  <si>
    <t>2030 год</t>
  </si>
  <si>
    <t>Строительство пришкольного стадиона при МОБУ "Средняя общеобразовательная школа № 10"</t>
  </si>
  <si>
    <t xml:space="preserve">Капитальный ремонт здания по адресу ул.Жуковского, 9 под размещение  центра дополнительного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</si>
  <si>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Капитальный ремонт МОБУ "Основная общеобразовательная школа № 6"</t>
  </si>
  <si>
    <t>ПСД на все виды работ отсутствует. </t>
  </si>
  <si>
    <t>Капитальный ремонт здания</t>
  </si>
  <si>
    <t>Благоустройство территории:строительство стадиона; ограждение</t>
  </si>
  <si>
    <t>Капитальный ремонт актового зала МОБУ "Средняя общеобразовательная школа № 4"</t>
  </si>
  <si>
    <t>Капитальный ремонт МОБУ "Средняя общеобразовательная школа № 1"</t>
  </si>
  <si>
    <t>ПСД, положительное заключение экспертизы на капремонт АПС имеется (№25-1-1-2-034781-2021 от 30.06.2021г.). На остальные виды работ ПСД отсутствует.</t>
  </si>
  <si>
    <t>Капитальный ремонт шиферной кровли</t>
  </si>
  <si>
    <t>Капитальный ремонт фасада</t>
  </si>
  <si>
    <t>Капитальный ремонт сетей жизнеобеспечения (электричество, отопление, водоснабжение, канализация) и помещений</t>
  </si>
  <si>
    <t>Капитальный ремонт автоматической пожарной сигнализации</t>
  </si>
  <si>
    <t>Благоустройство территории: строительство стадона; ограждение</t>
  </si>
  <si>
    <t>Капитальный ремонт спортивного зала</t>
  </si>
  <si>
    <t>Капитальный ремонт санитарных узлов</t>
  </si>
  <si>
    <t>Капитальный ремонт пищеблока и обеденного зала</t>
  </si>
  <si>
    <t>Капитальный ремонт МОБУ "Средняя общеобразовательная школа № 3"</t>
  </si>
  <si>
    <t>Благоустройство территории: строительство стадиона; ограждение</t>
  </si>
  <si>
    <t>Капитальный ремонт МОБУ "Средняя общеобразовательная школа № 4"</t>
  </si>
  <si>
    <t>2022 г. - СМР по АПС (1,8 млн.рублей), ПСД на капитальный ремонт кровли, фасада,  (1,1 млн.рублей);                                                                 2023 г. - СМР по капитальному ремонту кровли, фасада(45,7 млн.рублей) и ПСД на капитальный ремонт санитарных узлов, спортивного зала, благоустройство территории и стадион (2,95 млн.рублей);                                                                 2024 г.- СМР по капитальному ремонту санитарных узлов, спортивного зала,  благоустройство территории и стадион (49,5 млн.рублей) ;            2025 г. - ПСД на капитальный ремонт столовой (0,5 млн.рублей);                                                                 2026 г.- СМР по капитальному ремонту столовой (5,0 млн.рублей) и ПСД на капитальный ремонт   сетей жизнеобеспечения и помещений (1,5 млн.рублей);                                                                 2027 г. -  СМР по капитальному ремонту  сетей жизнеобеспеченияи  помещений  (15,0 млн.рублей)</t>
  </si>
  <si>
    <t>Капитальный ремонт МОБУ "Средняя общеобразовательная школа № 5"</t>
  </si>
  <si>
    <t>Благоустройство территории</t>
  </si>
  <si>
    <t>Капитальный ремонт МОБУ "Гимназия № 7"</t>
  </si>
  <si>
    <t>2022 г. ПСД на капитальный ремонт кровли (1,0 млн.рублей);                                                                 2023 г. -СМР по капитальному ремонту кровли (22,0 млн.рублей) и ПСД на капитальный ремонт АПС  (0,25 млн.рублей);                                                  2024 г.- СМР по капитальному  ремонту АПС (2,6 млн.рублей) и ПСД на капитальный ремонт фасада, санитарных узлов (1,15 млн.рублей);                     2025 г. - СМР по капитальному ремонту фасада,  санитарных узлов (23,1 млн.рублей) и ПСД капитальный ремонт актового зала (0,3 млн.рублей);     2026 г.- СМР по капитальному ремонту актового зала (3,0 млн.рублей) и ПСД на капитальный ремонт столовой,  спортивных залов,  сетей жизнеобеспечения и прочих  помещений, благоустройство территори (5,5 млн.рублей);     2027 г. -  СМР по капитальному ремонту столовой, спортивных залов,  сетей жизнеобеспечения и прочих помещений,  благоустройство территории (58,0 млн.рублей)</t>
  </si>
  <si>
    <t>Капитальный ремонт спортивных залов</t>
  </si>
  <si>
    <t>Капитальный ремонт МОБУ "Средняя общеобразовательная школа № 8"</t>
  </si>
  <si>
    <t>2022 г. - СМР по капитальному ремонту кровли, АПС, восстановлению 3-х санитарных узлов, отведению грунтовых вод (9,76 млн.рублей) и  ПСД на капитальный ремонт  еще 3-х санитарных узлов, фасада, благоустройство территории: строительство стадиона; ограждение, отведение грунтовых вод (2,75 млн.рублей);                                                     2023 г. - СМР по капитальному ремонту фасада, благоустройство территории: строительство стадиона; ограждение, капитальный ремонт   3-х санитарных узлов  (65,5 млн.рублей);                                                     2024 г.- ПСД на капитальный ремонт мастерских  (0,3 млн.рублей);                             2025 г. - СМР по капитальному ремонту мастерских  (3,0 млн.рублей) и ПСД на капитальный ремонт  сетей жизнеобеспечения и помещений основного здания (1,5 млн. рублей);                                        2026 г.-  СМР по капитальному ремонту  сетей жизнеобеспечения и помещений основного здания (15,0 млн.рублей) и ПСД на  капитальный ремонт спортивного зала, столовой (1,0 млн.рублей);                            2027 г. -  СМР по капитальному ремонту спортивного зала, столовой (10,0 млн.рублей)</t>
  </si>
  <si>
    <t xml:space="preserve">                Отведение грунтовых вод                                Капитальный ремонт фасада</t>
  </si>
  <si>
    <t>Капитальный ремонт МОБУ "Лицей № 9"</t>
  </si>
  <si>
    <t>2022 г. - СМР по АПС (1,8 млн.рублей) и ПСД на капитальный ремонт кровли (0,7 млн.рублей), благоустройство территории: строительство стадиона(2,0 млн.рублей);       2023 г. - СМР по капитальному ремонту кровли (22,0 млн.рублей); благоустройству территории: строительство стадиона; ограждение (22,0 млн.рублей)                                                               2024 г.- ПСД на капитальный ремонт санитарных узлов,   (0,5 млн.рублей)                    2025 г. - СМР по капитальному  ремонту санитарных узлов(32,5 млн.рублей),  ПСД капитальный ремонт актового зала (0,3 млн.рублей);                                                                 2026 г.- СМР по капитальному  ремонту актового зала (3,0 млн.рублей) и ПСД на капитальный ремонт фасада,  сетей жизнеобеспечения, столовой и прочих помещений (2,4 млн.рублей);                                2027 г. -  СМР по капитальному ремонту фасада,  сетей жизнеобеспечения,столовой  и прочих помещений(34,9 млн.рублей) и ПСД на капитальный ремонт спортивного зала (0,5 млн.рублей);                  2028 г. - СМР по капитальному  ремонту спортивного зала (5,0 млн.рублей)</t>
  </si>
  <si>
    <t>Капитальный ремонт МОБУ "Средняя общеобразовательная школа № 10</t>
  </si>
  <si>
    <t>2022 г. ПСД на благоустройство территории: строительство стадиона; ограждение, устройство второго эвакуационного выхода со 2 этажа (1,0 млн.рублей);                                                                 2023 г. -СМР по благоустройству территории: строительство стадиона; ограждение, устройству второго эвакуационного выхода со 2 этажа (10,0 млн.рублей) и ПСД на капитальный ремонт фасада  (0,56 млн.рублей);                          2024 г.- СМР по капитальному  ремонту фасада (21,8 млн.рублей) и ПСД на капитальный ремонт кровли, санитарных узлов (0,9 млн.рублей);                                                                 2025 г. - СМР по капитальному ремонту кровли,  санитарных узлов (21,5 млн.рублей) и ПСД на капитальный ремонт столовой (0,5 млн.рублей);                                                                 2026 г.- СМР по капитальному ремонту столовой (5,0 млн.рублей) и ПСД на капитальный ремонт сетей жизнеобеспечения и помещений (1,5 млн.рублей);                                                                 2027 г. -  СМР по капитальному ремонту сетей жизнеобеспечения и помещений (15,0 млн.рублей) и ПСД на капитальный ремонт спортивного зала (0,5 млн.рублей);                                                          2028 г. - СМР по капитальному ремонту спортивного зала (5,0 млн.рублей)</t>
  </si>
  <si>
    <t>Капитальный ремонт МОБУ ДО "Центр внешкольной работы" (Художественно-эстетическое отделение)</t>
  </si>
  <si>
    <t>2023 г. - ПСД на капитальный ремонт фасада (0,4 млн.рублей);                                                           2024 г. - СМР по капитальному ремонту фасада  (5,0 млн.рублей);                                                           2025 г. - ПСД на капитальный ремонт сетей жизнеобеспечения (0,1 млн.рублей);                      2026 г. - СМР по капитальному ремонту сетей жизнеобеспечения (1,0 млн.рублей)</t>
  </si>
  <si>
    <t> Капитальный ремонт фасада </t>
  </si>
  <si>
    <t> Капитальный ремонт сетей жизнеобеспечения</t>
  </si>
  <si>
    <t>Капитальный ремонт МОБУ ДО "Центр внешкольной работы" (Отделение экологии и туризма)</t>
  </si>
  <si>
    <t>2022 г. - СМР по капитальному ремонту кровли (1,91 млн.рублей) и ПСД на благоустройство территории, оранжиреи, теплицы (0,5 млн.рублей);                                                                2023 г. - СМР по благоустройству территории, капитальному ремонут  оранжиреи, теплицы (4,61 млн.рублей) ПСД на капитальный ремонт фасада (0,3 млн.рублей);                                                            2024 г. - СМР по капитальному ремонту фасада (3,26 млн.рублей);                                                              2025 г. - ПСД на капитальный ремонт сетей жизнеобеспечения (0,15 млн.рублей);                         2026 г. - СМР по капитальному ремонту сетей жизнеобеспечения (1,5 млн.рублей)</t>
  </si>
  <si>
    <t>Капитальный ремонт кровли</t>
  </si>
  <si>
    <t xml:space="preserve">Капитальный ремонт системы жизнеобеспечения </t>
  </si>
  <si>
    <t>Капитальный ремонт теплицы</t>
  </si>
  <si>
    <t>Капитальный ремонт оранжиреи</t>
  </si>
  <si>
    <t>Капитальный ремонт МОБУ ДО "Центр внешкольной работы" (Отделение технического творчества)</t>
  </si>
  <si>
    <t>2022 г. -  ПСД на замену окон, дверей, капитальный ремонт санитарных узлов, установку лееров и снегоуловителей на кровле (0,35 млн.рублей);                                                                2023 г. - СМР по  замене окон, дверей, капитальному ремонту санитарных узлов, установке лееров и снегоуловителей на кровле (3,15 млн.рублей) и ПСД на капитальный ремонт фасада (0,3 млн.рублей);                                                            2024 г. - СМР по капитальному ремонту фасада (9,8 млн.рублей);                                                              2025 г. - ПСД на капитальный ремонт сетей жизнеобеспечения (0,1 млн.рублей);                            2026 г. - СМР по капитальному ремонту сетей жизнеобеспечения (1,0 млн.рублей)</t>
  </si>
  <si>
    <t>Капитальный ремонт кровли (установка лееров и снегоуловителей)</t>
  </si>
  <si>
    <t>Замена окон и дверей</t>
  </si>
  <si>
    <t>Капитальный ремонт МОБУ ДО "Учебно-методический центр"</t>
  </si>
  <si>
    <t>ИТОГО школы и учреждения дополнительного образования:</t>
  </si>
  <si>
    <t>Капитальный ремонт МДОБУ "ЦРР д/с № 2 "Березка"      </t>
  </si>
  <si>
    <t>2022 г.ПСД на капитальный ремонт АПС (0,1 млн.рублей);                                                                 2023 г- ПСД на востановление санитарных узлов (0,05 млн.рублей); СМР по капитальному ремонту АПС( 1,3 млн. рублей);                                                           2024 г.- ПСД на кап.ремонт кровли (0,15 млн.рублей); на кап.ремонт приточно-вытяжной вентиляции (0,1млн.рублей); СМР по востановлению сан.узлов (3,3 млн.рублей);                                                     2025 г. - ПСД на капитальный ремонт системы жизнеобеспечения (0,1 млн.рублей);  на блогоустр.террит. (0,12 млн.рублей);  на кап.ремонт фасада (0,1); СМР по капитальному ремонту кровли (8,25 млн.рублей); СМР по ремонту  приточно-вытяжной вентиляции ( 0,5 милн.рублей);                                                                2026 г - СМР по кап.рем фасада (8,8 млн рублей), по благоустройству территории (10,45 млн.рублей), по ремонту сист.жизнеобеспеч (5,0 млн.рублей)</t>
  </si>
  <si>
    <t>Капитальный ремонт сетей жизнеобеспечения (электричество, отопление, водоснабжение, канализация) </t>
  </si>
  <si>
    <t>Капитальный ремонт приточно-вытяжной вентиляции</t>
  </si>
  <si>
    <t>Капитальный ремонт сетей жизнеобеспечения (электричество, отопление, водоснабжение, канализация)</t>
  </si>
  <si>
    <t>Капитальный ремонт МДОБУ  "Д/с № 10 "Вишенка"                                                                                                             </t>
  </si>
  <si>
    <t>Капитальный ремонт МДОБУ  "Д/с № 12 "Золотой ключик"         </t>
  </si>
  <si>
    <t>Капитальный ремонт МДОБУ  "Д/с № 13 "Теремок"         </t>
  </si>
  <si>
    <t>Капитальный ремонт бассейна</t>
  </si>
  <si>
    <t>Капитальный ремонт МДОБУ  "Д/с № 14 "Солнышко"         </t>
  </si>
  <si>
    <t>Капитальный ремонт МДОБУ " ЦРР д/с № 20  "Родничок"</t>
  </si>
  <si>
    <t>Капитальный ремонт МДОБУ "ЦРР д/с  № 21 "Светлячок"         </t>
  </si>
  <si>
    <t>Капитальный ремонт бассейнов</t>
  </si>
  <si>
    <t>Капитальный ремонт МДОБУ "ЦРР детский сад № 24 "Улыбка"</t>
  </si>
  <si>
    <t>2022 г. - ПСД на капитальный ремонт фасада(0,12 милн.р), приточно-вытяжной вентиляции, сетей жизнеобеспечения (0,12 млн.рублей);                    2023 г. - СМР по капитальному ремонту фасада, приточно-вытяжной вентиляции , сетей жизнеобеспечения (10,2 млн.рублей) и ПСД на благоустройство территории (0,12 млн.рублей);    2024 г. - СМР по благоустройству территории (9,1 млн.рублей) и ПСД на капитальный ремонт АПС (0,1 млн.рублей);                                                                 2025 г. - СМР по капитальному ремонту АПС (1,3 млн.рублей) и ПСД на капитальный ремонт санитарных узлов (0,06 млн.рублей);                        2026 г. - СМР по капитальному ремонту санитарных узлов (3,6 млн.рублей)</t>
  </si>
  <si>
    <t>Капитальный ремонт МДОБУ "Детский сад общеразвивающего вида № 25 "Журавушка"</t>
  </si>
  <si>
    <t>2022 г. - ПСД на капитальный ремонт кровли, ПСД на кап.рем бассейна (0,1млн.руб),приточно-вытяжной вентиляции  (0,21 млн.рублей);            2023 г. - СМР по капитальному ремонту кровли, приточно-вытяжной вентиляции  (9,62 млн.рублей) и ПСД на капитальный ремонт фасада, санитарных узлов, сетей жизнеобеспечения,  (0,24 млн.рублей); СМР по кап.рем. бассейна 2 млн.руб)                       2024 г. - СМР по капитальному ремонту фасада, санитарных узлов, сетей жизнеобеспечения (9,8 млн.рублей) и ПСД на капитальный ремонт АПС (0,1 млн.рублей);                                                          2025 г. - СМР по капитальному ремонту АПС (1,3 млн.рублей) и ПСД на благоустройство территории (0,12 млн.рублей);                                                  2026 г. - СМР по благоустройству территории  (16,83 млн.рублей)</t>
  </si>
  <si>
    <t>Капитальный ремонт МДОБУ "Детский сад общеразвивающего вида № 26 "Росинка"</t>
  </si>
  <si>
    <t>2022 г. - ПСД на капитальный ремонт кровли (0,15 млн.рублей);                                                            2023 г. - СМР по капитальному ремонту кровли  (8,5 млн.рублей) и ПСД на капитальный ремонт фасада, санитарных узлов  (0,15 млн.рублей);                     2024 г. - СМР по капитальному ремонту фасада, санитарных узлов (5,8 млн.рублей);                                                                 2026 г. - ПСД на капитальный ремонт приточно-вытяжной вентиляции, АПС,благоустройство территории (0,28 млн.рублей);                                                                 2027 г. СМР по капитальному ремонут приточно-вытяжной вентиляции, АПС,благоустройству территории (14,6 млн.рублей) и ПСД на капитальный ремонт сетей жизнеобеспечения (0,08 млн.рублей);                                                             2028 г. - СМР по капитальному ремонту сетей жизнеобеспечения (3,0 млн.рублей), ПСД на кап.рем бассейна (0,15 милн.руб)                                       2029 г.-Кап.рем бассейна (3,0 млн.рублей) </t>
  </si>
  <si>
    <t>Капитальный ремонт МДОБУ "Детский сад общеразвивающего вида № 27 "Дюймовочка"</t>
  </si>
  <si>
    <t>2022 г. - ПСД на капитальный ремонт АПС и сетей жизнеобеспечения (0,18 млн.рублей); ПСД на кап.рем бассейн (0,5 млн.рублей)                             2023 г. - СМР по капитальному ремонту АПС и сетей жизнеобеспечения (4,3 млн.рублей) и ПСД на капитальный ремонт санитарных узлов, приточно-вытяжной вентиляции  (0,12 млн.рублей); СМР по кап.рем на бассейн (7,0 млн.рублей)                      2024 г. - СМР по капитальному ремонту санитарных узлов, приточно-вытяжной вентиляции  (4,4 млн.рублей) и ПСД на капитальный ремонт фасада и кровли (0,25 млн.рублей);                                          2025 г. - СМР по капитальному ремонту фасада и кровли (20,72 млн.рублей) и ПСД на благоустройство территории (0,12 млн.рублей);                                    2026 г. - СМР поблагоустройству территории  (16,0 млн.рублей)</t>
  </si>
  <si>
    <t>Капитальный ремонт МДОБУ "Детский сад общеразвивающего вида № 28 "Фламинго"</t>
  </si>
  <si>
    <t>2022 г. - ПСД на капитальный ремонт кровли (0,15 млн.рублей); ПСД на кап.рем бассейна (0,5 млн.рублей)                                                           2023 г. - СМР по капитальному ремонту кровли  (8,73 млн.рублей) и ПСД на капитальный ремонт фасада, АПС, сетей жизнеобеспечения и благоустройство территории  (0,4 млн.рублей); СМР по кап.рем бассейна (7,0 млн.рублей)                           2024 г. - СМР по капитальному ремонту фасада, АПС, сетей жизнеобеспечения и благоустройству территории   (23,5 млн.рублей) и ПСД на капитальный ремонт приточно-вытяжной вентиляции (0,06 млн.рублей);                                   2025 г. - СМР по капитальному ремонту приточно-вытяжной вентиляции (0,5 млн.рублей);                 2026 г. - ПСД на капитальный ремонт санитарных узлов (0,06 млн.рублей);                                        2027 г. - СМР по капитальному ремонту санитарных узлов (3,9 млн.рублей)</t>
  </si>
  <si>
    <t>Капитальный ремонт МДОБУ "Детский сад общеразвивающего вида № 30 "Лесная сказка"</t>
  </si>
  <si>
    <t>2022 г. - ПСД на капитальный ремонт приточно-вытяжной вентиляции (0,06 млн.рублей); ПСД на кап.рем бассейна (0,1 млн. рублей)                        2023 г. - СМР по капитальному ремонту приточно-вытяжной вентиляции  (0,5 млн.рублей) и ПСД на капитальный ремонт санитарных узлов и кровли  (0,21 млн.рублей); СМР по кап.рем бассейна (2 млн.рублей)                                                           2024 г. - СМР по капитальному ремонту санитарных узлов и кровли (19,5 млн.рублей) и ПСД на капитальный ремонт фасада и АПС (0,2 млн.рублей);                                                                   2025 г. - СМР по капитальному ремонт фасада и АПС  (3,5 млн.рублей) и  ПСД на благоустройство территории (0,12 млн.рублей);                               2026 г. - СМР по благоустройству территории ( 15,2 млн.рублей);                                                                 2027 г. ПСД на капитальный ремонт сетей жизнеобеспечения (0,08 млн.рублей);                    2028 г. - СМР по капитальному ремонту сетей жизнеобеспечения (3,0 млн.рублей)</t>
  </si>
  <si>
    <t>Капитальный ремонт МДОБУ "Детский сад общеразвивающего вида № 31 "Ладушки"</t>
  </si>
  <si>
    <t>2022 г. - ПСД на капитальный ремонт сетей жизнеобеспечения (0,08 млн.рублей);                    2023 г. - СМР по капитальному ремонту сетей жизнеобеспечения  (3,0 млн.рублей), ПСД на капитальный ремонт бассейна(внутренний) (0,5 млн.рублей)и ПСД на капитальный ремонт кровли (0,15 млн.рублей);                                                  2024 г. - СМР по капитальному ремонту кровли (16,9 млн.рублей), СМР по капитальному ремонту бассейна (7,0 млн.рублей) и ПСД на капитальный ремонт санитарных узлов (0,06 млн.рублей);        2025 г. - СМР по капитальному ремонту санитарных узлов (3,0 млн.рублей) и ПСД на капитальный ремонт фасада, АПС и благоустройство территории (0,32 млн.рублей);                                                  2026 г. - СМР по капитальному ремонту фасада, АПС и благоустройству территории  (39,3 млн.рублей) и ПСД на капитальный ремонт приточно-вытяжной вентиляции (0,06 млн.рублей);                                                                 2027 г. - СМР по капитальному ремонту приточно-вытяжной вентиляции (0,5 млн.рублей)</t>
  </si>
  <si>
    <t>Капитальный ремонт МДОБУ "Детский сад общеразвивающего вида № 32 "АБВГДейка"</t>
  </si>
  <si>
    <t>2024 г. - ПСД на строительство МДОБУ 300 мест. - 15 милн.</t>
  </si>
  <si>
    <t>20205-2026г. Строительство МДОБУ</t>
  </si>
  <si>
    <t>Строительство МДОБУ на 300 мест. в рамках реновации с выводом из эксплуатации трех детских садов № 9, 10, 20 (1960 года постройки)</t>
  </si>
  <si>
    <t>ИТОГО дошкольные образовательные учреждения</t>
  </si>
  <si>
    <t>Профессиональное образование</t>
  </si>
  <si>
    <t>Капитальный ремонт КГБПОУ "ПИК"</t>
  </si>
  <si>
    <t>Правительство Приморского края</t>
  </si>
  <si>
    <t xml:space="preserve">Капитальный ремонт спортивной площадки на территории КГБПОУ "ПИК" на сумму 5,9 млн. руб., Замена деревянных оконных и дверных блоков на блоки из ПВХ в здании учебных мастерских и в здании учебного корпуса,  капитальный ремонт системы отопленния общественного бытового корпуса,  капитальный ремонт вводов водопровода и водомерных узлов в здании учебного корпуса, капитальный ремонт жилого фонда на общую сумму 12 млн руб. </t>
  </si>
  <si>
    <t>ИТОГО: по разделу "Профессиональное образование"</t>
  </si>
  <si>
    <t>ИТОГО: по разделу 2.Образование</t>
  </si>
  <si>
    <t>3. Культура</t>
  </si>
  <si>
    <t>Переоснащение центральной городской библиотеки МБУК "Централизовагнная библиотечная система им. В.К. Арсеньева" по модельному стандарту</t>
  </si>
  <si>
    <t>Минкультуры России, Правительство Приморского края, администрация Арсеньевского городского округа</t>
  </si>
  <si>
    <t>2022-2023 годы</t>
  </si>
  <si>
    <t xml:space="preserve">                                                                         </t>
  </si>
  <si>
    <t>подача заявок в Минкультуры РФ</t>
  </si>
  <si>
    <t>Переоснащение ЦГБ (приобретение РФИД оборудования, современных IT оборудования, современной мебели по индивидуальному дизайну)</t>
  </si>
  <si>
    <t>Переоснащение центральной детской библиотеки  МБУК "Централизовагнная библиотечная система им. В.К. Арсеньева" по модельному стандарту</t>
  </si>
  <si>
    <t>2022-2024 годы</t>
  </si>
  <si>
    <t>Переоснащение ЦДБ (приобретение РФИД оборудования, современных IT оборудования, современной мебели по индивидуальному дизайну)</t>
  </si>
  <si>
    <t>Участие в проекте "Библиотеки Приморья. Перезагрузка"</t>
  </si>
  <si>
    <t>Приобретение специализированного библиотечного оборудования, оборудования для развивающей детской комнаты, работы с молодежью, "Серебрянными блогерами"</t>
  </si>
  <si>
    <t>Благоустройство территории МБУК "Централизованная библиотечная система им. В.К.Арсеньева" в рамках реализации проекта "Читай сквер "Открытая книга" (установка веранды-беседки, сценической площадки, арт-объектов, обустройство пешеходных зон, парковок,  площадок для игр)</t>
  </si>
  <si>
    <t>Направлена заявка на участие в конкурсе на предоставление грантов Президента РФ на реализацию проектов в области культуры, искусства и креативных (творческих) индустрий.                                         Реализация проекта.</t>
  </si>
  <si>
    <t>Капитальный ремонт части фасада здания МБУ ДО ДШИ, обустройство эвакуационного выхода</t>
  </si>
  <si>
    <t xml:space="preserve"> Правительство Приморского края, администрация Арсеньевского городского округа</t>
  </si>
  <si>
    <t>2022  год</t>
  </si>
  <si>
    <t>ПСД от 25.01.2021 №25-1-1-2-002238-2021 Заявка подана в 2021 г.</t>
  </si>
  <si>
    <t>Проведение работ</t>
  </si>
  <si>
    <t xml:space="preserve">Капитальный ремонт цоколя, крыльца, отмостки МБУ ДО ДШИ </t>
  </si>
  <si>
    <t xml:space="preserve">ПСД от 06.07.2020 № 25-1-1-2-028796-2020.
</t>
  </si>
  <si>
    <t xml:space="preserve">2022 год </t>
  </si>
  <si>
    <t>Подача заявки в Минкульт. и арх. д. Пр. кр.</t>
  </si>
  <si>
    <t xml:space="preserve">производство работ. </t>
  </si>
  <si>
    <t xml:space="preserve">Капитальный ремонт помещений, рекреации, туалетов, фойе, концертного зала, подвала МБУ ДО ДШИ 
</t>
  </si>
  <si>
    <t>2025-2027 годы</t>
  </si>
  <si>
    <t>Разработка ПСД</t>
  </si>
  <si>
    <t>Выполнение работ</t>
  </si>
  <si>
    <t>Благоустройство территории МБУ ДО ДШИ в рамках реализации проекта "Открытый музыкальный театр" (установка периметрального ограждения, скамеек, сцены, арт-обьектов, асфальтирование, освещение по периметру, приобретение озвучивающего оборудования)</t>
  </si>
  <si>
    <t xml:space="preserve">Направлена заявка на участие в конкурсе на предоставление грантов Президента РФ на реализацию проектов в области культуры, искусства и креативных (творческих) индустрий.                                         </t>
  </si>
  <si>
    <t>Реализация проекта.</t>
  </si>
  <si>
    <t>Создание виртуального концертного зала МБУК ДК "Прогресс"</t>
  </si>
  <si>
    <t xml:space="preserve">
</t>
  </si>
  <si>
    <t>Подача заявки в Минкульт. РФ</t>
  </si>
  <si>
    <t xml:space="preserve">приобретение обрудования (пиксельный экран, видеокамера для прямой трансляции и мультимедийное оборудование) </t>
  </si>
  <si>
    <t>Капитальный ремонт зрительного зала (ремонт подвесного потолка, замена деревянных настилов, ремонт механизмов на сцене, замена кресел в зрительном зале), замена системы пожаротушения, замена системы кондиционирования МБУК ДК "Прогресс"</t>
  </si>
  <si>
    <t xml:space="preserve">ПСД отсутствует
</t>
  </si>
  <si>
    <t xml:space="preserve"> разработка ПСД</t>
  </si>
  <si>
    <t xml:space="preserve">2024 год </t>
  </si>
  <si>
    <t xml:space="preserve">
 проведение работ</t>
  </si>
  <si>
    <t>Благоустройство площади МБУК ДК "Прогресс" (установка  рекламных щитов, светодиодного экрана, сцены с навесом, арт-обьектов, зонирование пространства, устройство фонтана, асфальтирование)</t>
  </si>
  <si>
    <t>2022 годы</t>
  </si>
  <si>
    <r>
      <rPr>
        <sz val="12"/>
        <rFont val="Times New Roman"/>
        <family val="1"/>
        <charset val="204"/>
      </rPr>
      <t>Разработка ПСД на сумм 3 млн. руб. Производство работ на сумму 67,5 млн. руб. в рамках плана мероприятий</t>
    </r>
    <r>
      <rPr>
        <sz val="12"/>
        <color rgb="FFFF0000"/>
        <rFont val="Times New Roman"/>
        <family val="1"/>
        <charset val="204"/>
      </rPr>
      <t xml:space="preserve"> по проведению 150-летия В.К.Арсеньева. 
</t>
    </r>
    <r>
      <rPr>
        <sz val="12"/>
        <rFont val="Times New Roman"/>
        <family val="1"/>
        <charset val="204"/>
      </rPr>
      <t xml:space="preserve">
</t>
    </r>
  </si>
  <si>
    <t xml:space="preserve">Всего по разделу 3 "Культура" </t>
  </si>
  <si>
    <t>4. Физическая культура и спорт</t>
  </si>
  <si>
    <t>Строительство кресельного подъемника на горе Обзорной в г. Арсеньеве </t>
  </si>
  <si>
    <t>2022-2025 годы</t>
  </si>
  <si>
    <t>ПСД в наличии, положительное заключение "ФАУ" Главгосэкспертиза России" от 16.03.2020 № 00270-20/ГГЭ-21049/07-01 </t>
  </si>
  <si>
    <t>Создание центра зимних видов спорта — реконструкция спортивной базы «Салют», в том числе строительство новых жилых корпусов для размещения спортсменов</t>
  </si>
  <si>
    <t>ПСД отсутствует</t>
  </si>
  <si>
    <t>Завершение строительства здания для создания школы акробатики по адресу: г.Арсеньев, ул. Островского</t>
  </si>
  <si>
    <t>Правительство Приморского края,  администрация Арсеньевского городского округа</t>
  </si>
  <si>
    <t>Объект  находится на стадии незавершенного строительства. Финансирование осуществлялось из федерального бюджета в 2003, 2005 годах в размере 8, 5 млн.руб.Документация имеет  положительное заключение государственной вневедомственной экспертизы от 14.11.2003 № 92-2003 (ф).
Проектно-сметная документация была  передана УГП  «Приморстройзаказчик». Требуется корректировка ПСД. Средства на 2023 год не предусмотрены.
Объект планируется передать в собственность Приморского края. 
2022 год - разработка ПСд для строительства отделения спортивной гимнастики и акробатики КГАУ "КСШОР"</t>
  </si>
  <si>
    <t>Строительство крытого тренировочного катка</t>
  </si>
  <si>
    <t>Минспорт России, Правительство Приморского края, Минстрой Приморского края</t>
  </si>
  <si>
    <t>Реконструкция стадиона "Авангард"</t>
  </si>
  <si>
    <t>2022-2023</t>
  </si>
  <si>
    <t>Капитальный ремонт "Муниципальное бюджетное учреждение "Спортивная школа "Полет"</t>
  </si>
  <si>
    <t>Капитальный ремонт "Муниципальное бюджетное учреждение "Спортивная школа "Юность"</t>
  </si>
  <si>
    <t xml:space="preserve">"ПСД на все виды работ отсутствует.
2022 г. - ПСД на капитальный ремонт.
2023 г. - СМР по капитальному ремонту мягкой кровли, системы канализации и водоснабжения, системы отопления здания Дворца спорта;
СМР по капитальному ремонту кровли, системы канализации и водоснабжения, системы отопления здания Олимпа;
2024 г. - СМР по капительному ремонту залов и помещений, системы освещения, замена окон, ремонт фасада здания, замена напольного покрытия в спортивных залах Дворца спорта;
2025 г. - СМР по капитальному ремонту залов и помещений, системы освещения, замена окон, ремонт фасада здания, замена напольного покрытия в спортивных залах здания Олимпа.
</t>
  </si>
  <si>
    <t>Капитальный ремонт "Муниципальное бюджетное учреждение "Спортивная школа "Восток"</t>
  </si>
  <si>
    <t>Изготовление технического плана, постановка на кадастровый учет, регистрация права Арсеньевского городского округа</t>
  </si>
  <si>
    <t>Правительство Приморского края,
администрация Арсеньевского городского округа</t>
  </si>
  <si>
    <t>Здание по ул.Жуковского 54 для внесения изменений в ЕГРН и регистрации права.
Здание горнолыжной базы.</t>
  </si>
  <si>
    <t>Реконструкция стадиона "Восток"</t>
  </si>
  <si>
    <t>2023-2025 годы</t>
  </si>
  <si>
    <t>Капитальный ремонт "Муниципальное бюджетное учреждение "Спортивная школа олимпийского резерва "Богатырь"</t>
  </si>
  <si>
    <t>2022-2024 год</t>
  </si>
  <si>
    <t xml:space="preserve">Установка скейт-площадки  (Д-06)  по адресу: г. Арсеньев,  на пересечении ул. Октябрьская и                         ул.9-Мая
</t>
  </si>
  <si>
    <t>Установка скейт-площадки (Д-06) в микрарайоне "Интернат"</t>
  </si>
  <si>
    <t xml:space="preserve">Всего по разделу 4 "Физическая культура и спорт" </t>
  </si>
  <si>
    <t>2019-2030 годы</t>
  </si>
  <si>
    <t>5. Коммунальная инфраструктура</t>
  </si>
  <si>
    <t xml:space="preserve">  5.1 Водоснабжение и водоотведение</t>
  </si>
  <si>
    <t xml:space="preserve">Проведение работы по реконструкции канализационных  очистных сооружений биологической очистки по ул. Павлова, 3, г. Арсеньев, Приморский край
</t>
  </si>
  <si>
    <t>2024 годы</t>
  </si>
  <si>
    <t>1.1</t>
  </si>
  <si>
    <t>Разработка проектно-сметной документации на реконструкцию канализационных  очистных сооружений биологической очистки по ул. Павлова, 3, г. Арсеньев, Приморский край</t>
  </si>
  <si>
    <t>1.2</t>
  </si>
  <si>
    <t>Реконструкция канализационных  очистных сооружений биологической очистки по ул. Павлова, 3, г. Арсеньев, Приморский край</t>
  </si>
  <si>
    <t>Разработка декларации безопасности ГТС Дачинского гидроузла на основании преддекларационного акта обследования ГТС Дачинского гидроузла</t>
  </si>
  <si>
    <t>Капитальный ремонт траншейного водосброса Дачинсткого гидроузла, в том числе разработка проектно-сметной документации</t>
  </si>
  <si>
    <t xml:space="preserve">Правительство Приморского края, администрация Арсеньевского городского округа
</t>
  </si>
  <si>
    <t>2023-2026 год</t>
  </si>
  <si>
    <t>Стоимость работ будет актуализирована на год выполнения работ</t>
  </si>
  <si>
    <t>Разработка проекта по капитальному ремонту коллектора фекальной канализации в районе ООО «Арсеньевский молочный комбинат» Ø 1000 мм протяженность 1 км</t>
  </si>
  <si>
    <t>Правительство Приморского края 
Администрация Арсеньевского городского округа</t>
  </si>
  <si>
    <t>сеть канализации в районе ООО "Арсеньевский молочный комбинат"</t>
  </si>
  <si>
    <t xml:space="preserve"> Капитальный ремонт участков водопроводной сети</t>
  </si>
  <si>
    <t>Реконструкция головного участка водовода  Ø 530 мм протяженностью 24 км</t>
  </si>
  <si>
    <t>2023-2024 годы</t>
  </si>
  <si>
    <t xml:space="preserve">Проектно-сметная документация отсутствует. </t>
  </si>
  <si>
    <t>2023  год</t>
  </si>
  <si>
    <t>2024  год</t>
  </si>
  <si>
    <t>Капитальный ремонт участков водопроводной сети Ø 400 мм протяженностью 820 м от I подъема до здания баклаборатории II  подъема;   Ø 400 мм протяженностью 2914 м от ВК-1 (ул. Октябрьская) до котельной производства №2 Арсеньевского филиала КГУП "Примтеплоэнерго" (правая нитка) и от ВК-3 по ул. Жуковского  до котельной производства 2 Арсеньевского филиала КГУП "Примтеплоэнерго" (левая нитка). Общая протяженность 3734 м</t>
  </si>
  <si>
    <t>Проектно-сметная документация отсутствует.</t>
  </si>
  <si>
    <t>2025  год</t>
  </si>
  <si>
    <t>Капитальный ремонт участков водопроводной сети: Ø 225 мм протяженностью 750 м по ул. Октябрьская от ВК-2 по ул.9-Мая до ВК-55 по ул. Банивура;  Ø 315  мм протяженностью 2800 м по ул. Черняховского от н/ст Северная до ул. Черняховского, 169 Общая протяженность 3550 м</t>
  </si>
  <si>
    <t>2026  год</t>
  </si>
  <si>
    <t>Капитальный ремонт участков водопроводной сети Ø 300 мм протяженностью 900 м по ул.Луговая от ВК-2 по ул. Жуковского до ВК-4; Ø 100 мм протяженностью 110 м по ул. Лысенко;  Ø 100 мм протяженностью 400 м по ул. Ленинская от ул. Щербакова до ул. Банивура; Ø 200 мм протяженностью 350 м по ул. Островского от ВК-29 до ВК-19  Общая протяженность  1650 м</t>
  </si>
  <si>
    <t>2027  год</t>
  </si>
  <si>
    <t>Капитальный ремонт участков водопроводной сети: Ø 300 мм  протяженностью 2808 м (в две нитки) по ул. Таежная от ВК-2 до ВК-25</t>
  </si>
  <si>
    <t>2028  год</t>
  </si>
  <si>
    <t xml:space="preserve">Капитальный ремонт участков водопроводной сети:  протяженностью   Ø 59 мм  протяженностью 1150 м в районе кв. Солнечный от ВК-1 до ВК-2 и от ВК-1 до ВК-3 </t>
  </si>
  <si>
    <t>2029  год</t>
  </si>
  <si>
    <t>Капитальный ремонт участков внутриквартальной водопроводной сети в квартале "Ц-2" протяженностью 2504 м</t>
  </si>
  <si>
    <t>2030  год</t>
  </si>
  <si>
    <t>Правительство Приморского края, 
Администрация Арсеньевского городского округа</t>
  </si>
  <si>
    <t>2023-2030 годы</t>
  </si>
  <si>
    <t>30 сетей водоснабжения</t>
  </si>
  <si>
    <t>35 сетей водоснабжения</t>
  </si>
  <si>
    <t>23 сети водоснабжения</t>
  </si>
  <si>
    <t>20 сетей водоснабжения</t>
  </si>
  <si>
    <t xml:space="preserve"> Капитальный ремонт участков  канализационной сети </t>
  </si>
  <si>
    <t>Капитальный ремонт коллектора фекальной канализации в районе ООО «Арсеньевский молочный комбинат» Ø 1000 мм протяженность 1000 м</t>
  </si>
  <si>
    <t>Проектно-сметная документация отсутствует. ПСД планируется выполнить в 2023 году</t>
  </si>
  <si>
    <t>Капитальный ремонт коллектора № 2 по ул. Ломоносова от ул Садовая до ул. Калининская протяженностью 430 м</t>
  </si>
  <si>
    <t>Капитальный ремонт участков канализационной сети  по ул. Калининская,14 до ул. Ломоносова Ø  250 протяженностью 370 м</t>
  </si>
  <si>
    <t xml:space="preserve">Капитальный ремонт участков  канализационной сети Ø 250 протяженностью 950 м,  Ø 100 протяженностью 370 м  в  кв. "А" от дома № 39 по ул. Ленинская до дома № 18 по ул. Октябрьская </t>
  </si>
  <si>
    <t>2027-2028 годы</t>
  </si>
  <si>
    <t>Капитальный ремонт участков  канализационной сети:Ø 250 протяженностью 1300 м,  Ø 100 протяженностью 385 м  в  кв. "А" от дома № 15 по ул. Жуковского до дома № 18 по ул. Октябрьская</t>
  </si>
  <si>
    <t>2029-2030 годы</t>
  </si>
  <si>
    <t>2024-2030 годы</t>
  </si>
  <si>
    <t>50 сетей канализации</t>
  </si>
  <si>
    <t>46 сетей канализации</t>
  </si>
  <si>
    <t>Строительство сетей водоснабжения</t>
  </si>
  <si>
    <t>Строительство сетей холодного водоснабжения в жилмассивах "Кирзавод", "Восточный"</t>
  </si>
  <si>
    <t>Проектно-сметная документация отсутствует, в плане  разработка на 2025 год , 2026-2027 годы - строительство.  Мероприятие софинансируется из бюджета Приморского края и бюджета Арсеньевского городского округа. Уровень софинансирования  из бюджета Приморского края - 99,2% ,  из бюджета Арсеньевского городского округа 0,8% . Протяженность водопроводных сетей ориентировочно 15 км.</t>
  </si>
  <si>
    <t>Строительство сетей холодного водоснабжения в жилмассиве "Интернат" (западный)</t>
  </si>
  <si>
    <t>Правительство Приморского края, администрация Арсеньевского  городского округа</t>
  </si>
  <si>
    <t>2026-2028 годы</t>
  </si>
  <si>
    <t xml:space="preserve"> Проектно-сметная документация отсутствует, в плане  разработка на 2026 год, 2027-2028 годы - строительство.  Мероприятие софинансируется из бюджета Приморского края и бюджета Арсеньевского городского округа. Уровень софинансирования  из бюджета Приморского края - 99,2% ,  из бюджета Арсеньевского городского округа 0,8% .  Протяженность водопроводных сетей ориентировочно 10 км.</t>
  </si>
  <si>
    <t>Устройство ливневой канализации</t>
  </si>
  <si>
    <t>Устройство ливневой канализации по ул. 25 лет Арсеньева (от ул. Ломоносова до ул. Жуковского)</t>
  </si>
  <si>
    <t>2022-2024 годы, в том числе:</t>
  </si>
  <si>
    <t>ПСД отсутствует, в плане на 2022 год - ПСД, реализация в 2023-2024 годах</t>
  </si>
  <si>
    <t>Устройство ливневой канализации по ул. Жуковского (от ул. Островского до ул. Калининская и от ул. Октябрьская до ул. Заводская)</t>
  </si>
  <si>
    <t>2024-2025 годы, в том числе:</t>
  </si>
  <si>
    <t> ПСД отсутствует, в плане на 2024 год - ПСД, реализация в 2025 году</t>
  </si>
  <si>
    <t>Устройство ливневой канализации по ул. Щербакова</t>
  </si>
  <si>
    <t>2025-2027 годы, в том числе:</t>
  </si>
  <si>
    <t> ПСД отсутствует, в плане на 2025 год - ПСД, реализация в 2026-2027  годы</t>
  </si>
  <si>
    <t>Итого по подразделу "Водоснабжение и водоотведение"</t>
  </si>
  <si>
    <t>Теплоснабжение</t>
  </si>
  <si>
    <t xml:space="preserve">Капитальный ремонт участков тепловых сетей </t>
  </si>
  <si>
    <t>Капитальный ремонт участка  надземной тепловой сети в парке "Восток" протяженностью 700 м. Капитальный ремонт тепловой сети Ø 630 протяженностью 552 м  по ул.Камышовая до ул. Новикова;</t>
  </si>
  <si>
    <t xml:space="preserve">Капитальный ремонт участка тепловой сети по по ул. Жуковского  Ø 630 протяженностью 881 м   от ТКЦ-8 до ТКЦ-17 </t>
  </si>
  <si>
    <t>Капитальный ремонт участков тепловой сети: ул Ленинская Ø 325 протяженностью 950 м от ТКЦ-13 до ТКУ-4</t>
  </si>
  <si>
    <t xml:space="preserve">Капитальный ремонт участков тепловой сети:по ул. Щербакова  Ø 325 протяженностью 350 м от ТКУ-2 до ТКУ-1; по ул. Садовая Ø 530 протяженностью 696 м от ТКЦ-20 до ТКВ-7 </t>
  </si>
  <si>
    <t xml:space="preserve">Капитальный ремонт участков тепловой сети: Ø 325 протяженностью 127 м  от ТКУ-4 до ТКУ-2;  Ø 273 протяженностью 424 м  от ТКК-4 до ТКК-16 </t>
  </si>
  <si>
    <t>Капитальный ремонт участков тепловой сети: ул. Калининская Ø 375 протяженностью 758 м  от ТКБ-10 до ТКБ-5</t>
  </si>
  <si>
    <t xml:space="preserve">Капитальный ремонт участков тепловой сети: по ул. Ломоносова Ø 273 протяженностью 736 м  от \ТКБ-10 до ТКБ- 21 </t>
  </si>
  <si>
    <t xml:space="preserve">Капитальный ремонт участков тепловой сети по ул. Садовая  Ø 219 протяженностью 530 м  от ТКБ-21 до ТКБ-26  </t>
  </si>
  <si>
    <t xml:space="preserve">Капитальный ремонт участков тепловой сети по ул. Ломоносова Ø 219 протяженностью 1160 м  от ТКК-17 до ТКК-23;  </t>
  </si>
  <si>
    <t>Капитальный ремонт участков тепловой сети:
Теплосеть наружная по ул. Жуковского, 39 протяженностью 10 м; Теплосеть к д/саду №9 (от ТКБ-23 до Садовая,17) - 10 м; Теплосеть к школе №4 (от Островского, 14 до школы №4) - 32 м; Переключение тепловой сети от ТКБ-20 до ТКВ-5 - 100 м; Теплосеть к школе № 7 (от ТКК-9 до Островского, 20 (школа № 7) - 48 м; Теплосеть к  д/саду  №2 (от ТКК-21 до Ломоносова, 82а) - 47 м; Теплосеть к д/саду №25 (от Жуковского, 57 до Жуковского, 51а) - 44 м; Теплосеть СЮН (до Советская, 39а) - 62 м; Теплосеть к клубу "Белый парус" (от ТКК-20 до 25 лет Арсеньеву, 25/1) - 25 м; Теплосеть к школе № 1 (от Жуковского, 17 до Жуковского, 23 (школа № 1) - 68 м; Теплосеть к д/саду № 23 (от ТКК-7 до детсада №23) - 40 м; Теплосеть наружная по ул. Пограничная, 74 (от ТКК-26 до Пограничная, 74) - 43,5 м; Теплосеть к д/саду №32 (от ТКВ-16 до Садовая, 5) - 53 м; Теплосеть к школе № 5 (от ТКБ-21 до Садовая, 19) - 9 м; Внутриквартальные теплосети микрорайона "А" ул. Жуковского, 19 (от ТКА-3 до Жуковского, 19) - 22 м; Теплосеть к д/саду №10 (от ТКБ-7 до Калининская, 18а) - 48 м; Теплосеть к д/саду №31 (от ТКП-5 до детсада № 31) - 53 м;  Теплосеть к д/саду  № 19 (от ТКА-14 до Ленинская, 12/1) - 40 м; Теплосеть к д/саду №20 (от ТКБ-18 до Ломоносова, 44а) - 40 м; Теплосеть к школе №3 (от Ленинская, 27 до Ленинская, 29 (школа №3) - 160 м; Теплосеть к д/саду №8 (от ТКУ-67а до Горького, 24) - 31 м. Общая протяженность составляет  985,5 м</t>
  </si>
  <si>
    <t>Капитальный ремонт магистральной теплосети МВ-1 от ТКК-9  до ТКК-23 протяженностью 845 м</t>
  </si>
  <si>
    <t>Капитальный ремонт участка тепловой сети: теплотрасса в кв. "Б" 1-ая очередь от Жуковского, 29 до ТКБ-12 (от ТКБ-12 до ТКБ-7) протяженностью 494 м</t>
  </si>
  <si>
    <t>Капитальный ремонт наружной теплотрассы 2-го участка (ул. Ленинская, пр. Горького, ул. Ломоносова, ул. Щербакова, ул. Садовая) протяженностью 5115,8 м</t>
  </si>
  <si>
    <t>2023-2025 год</t>
  </si>
  <si>
    <t>Правительство приморского края, 
Администрация Арсеньевского городского округа</t>
  </si>
  <si>
    <t>13 теплосетей</t>
  </si>
  <si>
    <t>Итого по подразделу 5.2. "Теплоснабжение"</t>
  </si>
  <si>
    <t>5.3. Электроснабжение</t>
  </si>
  <si>
    <t>Монтаж новых линий уличного освещения</t>
  </si>
  <si>
    <t xml:space="preserve">Монтаж новых линий уличного освещения по улицам: ул. Сосновая; ул. Подгорная;  ул. Мебельная; ул. Комсомольская от дома № 68 до ул. 9 Мая; ул. 9 Мая и ул. Пограничная от ул Ленинская до пер. Пархоменко; пер. Шевченко от дома № 33 до ул. 9 Мая; пер. Дзержинского от дома № 25 до ул. 9 Мая; пер. Горный от дома № 22 до ул. 9 Мая;  пер. Гастелло от дома № 26 дл до ул. 9 Мая; пер. Вишневый от ул. 9 Мая до ул. Мебельная; пер. Озерный от дома 16а до ул. 9 Мая; пер. Гвардейский от дома № 33 до ул. 9 Мая Общая протяженность 8 750 м </t>
  </si>
  <si>
    <t>Монтаж новых линий уличного освещения  по улицам:ул. Чкалова от ул. Первомайская до ул. Садовая; ул. Победы от ул. Октябрьская до ул. Садовая; ул. Мира от ул. Первомайская до ул. Садовая; ул. 1-я Таежная; пер. Тупиковый, ул. Вокзальная от жд вокзала до МОБУ СОШ № 9 ТП-104; пер. Дальний от ул. Советская; пер. Северный о дома № 4 до дома № 18е, ул. Володарского, КТП-134; ул. Авиационная. Общач протяженность  8 061  м</t>
  </si>
  <si>
    <t>Монтаж новых линий уличного освещения  по улицам: ул. Банивура; ул. Виноградная; ул. Жуковского от ул. Стахановская до пер. Дальний; ул. Маяковского; ул. Мостовая от дома № 32 до дома № 50а; ул. О. Кошевого от ул. 9 Мая до пер. Тупиковый, ул. Уссурийская, ул. Декабристов; ул. Пушкинская, от дома № 48 до дома № 78; ул. Сафонова. Общая  протяженность 7 983 м</t>
  </si>
  <si>
    <t>Монтаж новых линий уличного освещения  по улицам: ул. Станционная от дома № 67 до дома №  53; ул. Сухановская; ул. Тельмана; ул. Центральная; ул. Школьная, ул. Ударная, ул. Дмитрова ТП-13, ТП-94; ул. Ягодная; пер. Строителей от ул. Октябрьская до МДОБУ ЦРР №  27 «Дюймовочка»; проезд от ул. Калининская, 20 до ул. Садовая, 17а; протяженностью 6 670 м</t>
  </si>
  <si>
    <t>Монтаж новых линий уличного освещения по улицам: ул. 8 Марта; ул. Абрикосовая; пер. Амурский; ул. Арсеньева; ул. Афганская; пер. Батарейный; ул. Береговая; ул. Березовая; ул. 1-ая Боевая; ул. 2-ая Боевая; пер. Борродина; пер. Боткинский; пер. Ватутинский, пер. Виноградный; ул. Володарского; пер. Дальневосточный; ул. Дерсу Узала; ул. Дмитрова;  протяженностью 7 086 м</t>
  </si>
  <si>
    <t>Монтаж новых линий уличного освещения  по улицам: ул. Докучаева; пер. Дубовый; пер. Железнодорожный; проезд  Жуковского; ул. Заводская; пер. Заводской; пер. Загородный; ул. Зеленая Роща; пер. Калиновый; ул. Кедровая; ул. 1-ая Кирзаводская; ул. Заднепровского; ул. Кирова; ул. Клиновая; ул. Ключевая; пер. Колхозный; пер.Короткий; пер. Косой; ул. Красноармейская; пер. Курский; пер. Кутузова; ул. Лазо; ул. Крестьянская;  протяженностью 8 657 м</t>
  </si>
  <si>
    <t>Монтаж новых линий уличного освещения  по улицам: ул. Лермонтова; ул. Лесная; ул. Линейная; ул. Луговая; пер. Луговой; ул. Малиновая; ул. Малиновского; пер. Матросова; ул. Менжинского; пер. Мостовой; ул. Нагорная; ул. Некрасова; пер. Нестерова; пер. Новый; пер. Овражный; пер. Олега Кошевого; пер. Омельяненко; пер. Островского; ул. Партизанская; пер. Пархоменко; пер. Маслова. Общая   протяженность 7 340 м</t>
  </si>
  <si>
    <t>Монтаж новых линий уличного освещения  по улицам: пер. Почтовый; пер. Пржевальского; пер. Рабочий; ул. Репина; ул. Речная; пер. родниковый; ул. Светлая; пер. Семеновский; пер. Сиреневый; ул. Смирнова; ул. Снеговая; ул. Советская; ул. 1-ая Сплавная; ул. 2-ая Сплавная; пер. Станиславского; пер. Танкистов; ул. Тенистая; ул. Тихая; ул. Тихоокеанская; пер. Трудовой; пер. Угловой; пер. Украинский; пер. Хасанский; ул. Черемуховая; пер. Чернышевского; пер. Чехова. Общая протяженность   8 210 м</t>
  </si>
  <si>
    <t>Монтаж новых линий уличного освещения  по улицам: ул. Черняховского; пер. Шахтерский; пер. Широкий; пер. Школьный; пер. Щорса; пер. Яблоневый; пер. Ирьянова; ул.. Каськова; ул. Доброй Надежды; ул. Цветочная; ул. Лазурная; ул. Павлова; ул. Таежная; пер. Рябова. Общая протяженность 4 130 м</t>
  </si>
  <si>
    <t>Капитальный ремонт действующих линий уличного освещения на территории  городского округа</t>
  </si>
  <si>
    <t xml:space="preserve">Капитальный ремонт линий уличного освещения: ул. Калининская; ул. Жуковского; пр. Гостиный. 
</t>
  </si>
  <si>
    <t>Реконструкция линий уличного освещения: ул. Октябрьская; ул. Ломоносова.</t>
  </si>
  <si>
    <t>Капитальный ремонт линий уличного освещения: ул. Щербакова; пр-т. Горького; ул. 25 лет Арсеньеву; ул. Садовая.</t>
  </si>
  <si>
    <t>Капитальный ремонт линий уличного освещения: ул. Ленинская; ул. Стахановская; ул. Сазыкина; ул. Балабина; ул. Докучаева; ул. Сафонова; ул. Шоссейная; ул. Космонавтов; ул. Клиновая; ул. Кедровая,</t>
  </si>
  <si>
    <t>Капитальный ремонт линий уличного освещения: ул. Базовая; ул. Виноградная; ул. О. Дундича; ул. Заовражная; ул. Нижняя; ул. Крзаводская; ул. З. Космодемьянской; ул. Крестьянская.</t>
  </si>
  <si>
    <t xml:space="preserve">Капитальный ремонт уличного освещения: ул. Котовского; ул. Лермонтова; ул. 9 Мая; ул. 8 Марта; ул. Солнечная; ул. Заводская, пер. Ирьянова; ул. Приморская; </t>
  </si>
  <si>
    <t>Капитальный ремонт линий уличного освещения: ул. Мира; ул. Мичурина; ул. Молодежная; ул. Пархоменко; ул. Первомайская; ул. Верхняя; ул. Кочубея; ул. Д. Узала.</t>
  </si>
  <si>
    <t>Капитальный ремонт линий уличного освещения: ул. Чапаева; ул. Кирпичная; ул. Лесная; ул. Малиновского; ул. Пионерская; ул. Пушкинская; ул. Ручейная; ул. Социалистичекая; ул. З. Роща; ул Банивура; пер. Восточный; пер. Печной; ул. Весенняя; ул. Абрикосовая; ул. Луговая;  ул. Слесарная; ул. Рчная; ул. Лысенко; ул. Лесная.</t>
  </si>
  <si>
    <t>Капитальный ремонт линий уличного освещения: ул. Совхозная; ул. Суличевского; ул. Тимирязева; ул. Целинная; ул. Черняхавского; ул. Фрунзе; ул. Ударная; ул. Колхозная; ул. 2-я Боевая; пер. Береговой; ул. Снеговая,</t>
  </si>
  <si>
    <t>Изготовление технического плана, постановка на кадастровый учет, регистрация права собственности Арсеньевского городского округа</t>
  </si>
  <si>
    <t>2025-2030 годы</t>
  </si>
  <si>
    <t>уличное освещение 12-ти улиц</t>
  </si>
  <si>
    <t>уличное освещение 7-ми улиц</t>
  </si>
  <si>
    <t>Реконструкция подстанции "Молодежная"</t>
  </si>
  <si>
    <t>АО "ДРСК"</t>
  </si>
  <si>
    <t>Реконструкция подстанции "Город"</t>
  </si>
  <si>
    <t>Итого по переработке и утилизации ТКО</t>
  </si>
  <si>
    <t>Итого по подразделу 5.3. "Электроснабжение"</t>
  </si>
  <si>
    <t>5.4. Переработка и утилизация твердых коммунальных отходов</t>
  </si>
  <si>
    <t>Расширение полигона твердых коммунальных отходов (2,3 очередь)</t>
  </si>
  <si>
    <t>Частные инвесторы, Правительство Приморского края, Администрация Арсеньевского городского округа</t>
  </si>
  <si>
    <t>Предполагается концессионное соглашение</t>
  </si>
  <si>
    <t>Рекультивация полигона твердых коммунальных отходов (1-ой очереди)</t>
  </si>
  <si>
    <t>Минприроды России, Правительство Приморского края, Администрация Арсеньевского городского округа</t>
  </si>
  <si>
    <t>2026-2027 годы</t>
  </si>
  <si>
    <t>ПСД отсутствует, в 2026 году полигон прекращает функционирование</t>
  </si>
  <si>
    <t>Итого по подразделу 5.3.  "Переработка и утилизация твердых коммунальных отходов"</t>
  </si>
  <si>
    <t xml:space="preserve">Всего по разделу 5. "Коммунальная инфраструктура городского округа" </t>
  </si>
  <si>
    <t>6. Обеспечение жильем отдельных категорий граждан</t>
  </si>
  <si>
    <t>Реализация мероприятий по переселению граждан из аварийного жилищного фонда</t>
  </si>
  <si>
    <t>Фонд реформирования жилищно-коммунального хозяйства, Правительство Приморского края, администрация Находкинского городского округа</t>
  </si>
  <si>
    <t>2021 годы</t>
  </si>
  <si>
    <t>Средства фонда реформирования ЖКХ  и средства КБ, софинансирование  0,08%</t>
  </si>
  <si>
    <t>Строительство специализированного жилого фонда</t>
  </si>
  <si>
    <t>Минстрой России, Правительство Приморского края</t>
  </si>
  <si>
    <t xml:space="preserve">1) служебные жилые помещения;
2) жилые помещения маневренного фонда;
3) жилые помещения для детей-сирот и детей, оставшихся без попечения родителей, лиц из числа детей-сирот и детей, оставшихся без попечения родителей.                                                                    4)жилые помещения для переселения граждан из аварийного жилищного фонда признаного таковым, после 01.01.2017                                                                         </t>
  </si>
  <si>
    <t xml:space="preserve">Капитальный ремонт кровель и фасадов многоквартирных домов Арсеньевского городского округа </t>
  </si>
  <si>
    <t>Фонд капитального ремонта Приморского края, Правительство Приморского края, администрация Арсеньевского городского округа</t>
  </si>
  <si>
    <t>Ежегодное проведение капитального ремонта порядка 10 многоквартирных домов</t>
  </si>
  <si>
    <t xml:space="preserve">Всего по разделу 6. "Обеспечение жильем отдельных категорий граждан" </t>
  </si>
  <si>
    <t>2021-2030 годы</t>
  </si>
  <si>
    <t>Итого по Разделу ЖКХ</t>
  </si>
  <si>
    <t>7. Транспортная инфраструктура</t>
  </si>
  <si>
    <t>Приведение улично-дорожной сети Арсеньевского городского округа в соответствие с нормативными требованиями к транспортно-эксплуатационному состоянию</t>
  </si>
  <si>
    <t>Мероприятия финансируются из КБ гос.программе Развитие транспортного комплекса ПК, процент КБ - 97%, процент софинансирования из МБ -0,3%,  разработка ПСД  на капитальный ремонт предусматривается за счет средств МБ</t>
  </si>
  <si>
    <t>Важным фактором жизнеобеспечения населения, способствующим стабильности социально-экономического развития Арсеньевского городского округа, является развитие улично-дорожной сети, городского пассажирского транспорта и организации дорожного движения. Протяженность дорожной сети городского округа составляет 211,2 км, в том числе: с асфальтобетонным покрытием – 41,3 км, с покрытием переходного типа – гравийных – 169,9 км. Протяженность дорог общего пользования, не отвечающих нормативным требованиям, составляет 84,48 км (40 % от общей протяженности), что отрицательно сказывается на безопасности дорожного движения. Одна из важнейших задач муниципалитета - ремонт и содержание дорожного покрытия. Неудовлетворительное состояние городских дорог и тротуаров является на данный момент очень серьезной проблемой.</t>
  </si>
  <si>
    <t>2024 год </t>
  </si>
  <si>
    <t>Проектирование, реконструкция автомобильных дорог общего пользования местного значения  Арсеньевского городского округа</t>
  </si>
  <si>
    <t>Мероприятие софинансируется из КБ гос.программе Развитие транспортного комплекса ПК, процент КБ - 99,2%, процент софинансирования из МБ -0,08%, Разработка ПСД будет обеспечена в год, предшествующий году реализации СМР
2022 год - ПСД (Камышовая, 9 Мая, Новикова)
2023 год - Камышовая, 9 Мая (1 этап)
2024 год - Камышовая (2 этап), ПСД пр-кт Горького, 9 Мая (2 этап)
2025 год -2026 год - Новикова
2027-2030 годы - перевод гравийных дорог в асфальтовые</t>
  </si>
  <si>
    <t xml:space="preserve">Основная доля автомобильных дорог городского округа имеет по одной полосе движения в каждом направлении, только 7,1 % их общей протяженности имеют двухполосную проезжую часть, что не позволяет обеспечить безопасное движение современных транспортных средств. 
Для улучшения характеристик текущего состояния автомобильных дорог общего пользования городского округа, а также комфортности проживания населения в городском округе необходимо увеличение протяженности дорог с асфальтобетонным покрытием (путем реконструкции дорог с гравийным покрытием), а также улучшение прочностных характеристик асфальтовых дорог по ул. Камышовая, Новикова и 9 Мая из-за увеличения в составе транспортных потоков доли автомобилей, осуществляющих перевозки тяжеловесных и крупногабаритных грузов.
</t>
  </si>
  <si>
    <t>Реконструкция автомобильной дороги по ул. Советская (участок от трассы Осиновка-Рудная пристань до горнолыжной базы (устройство наружного освещения, пешеходной зоны, велосипедной дорожки)</t>
  </si>
  <si>
    <t xml:space="preserve"> Правительство Приморского края</t>
  </si>
  <si>
    <t>Разработка ПСД планируется в 2022 году (стоимость порядка 12 млн. руб), трасса регионального значения</t>
  </si>
  <si>
    <t>По многочисленным обращениям граждан, проживающих в районе рассматриваемого участка дороги для недопущения возникновения аварийных ситуаций, развития рекреационного маршрута, привлечения туристов не только в зимнее время, но и летом.</t>
  </si>
  <si>
    <t>Реконструкция автомобильных мостов общего пользования местного значения</t>
  </si>
  <si>
    <t>2022-2027 годы</t>
  </si>
  <si>
    <t>Мероприятие софинансируется из КБ гос.программе Развитие транспортного комплекса ПК, процент КБ - 99,2%, процент софинансирования из МБ -0,08%, Разработка ПСД будет обеспечена в год, предшествующий году реализации СМР.
2022 год - ПСД (2 моста). 
2023 год - Мост по ул. Калининская, ПСД (2 моста по ул. Суличевского, пешеходный мост по ул. Жуковского)
2024 год - Мост по ул. Ленинская, мост по ул. Суличевского, ПСД мост по ул. Советская (на смену)
2025 год - пешеходный мост по ул. Жуковского, мост по ул. Советская (смена)</t>
  </si>
  <si>
    <t>Недопущение возникновения аварийных ситуаций и отсутствия возможности эксплуатации мостового сооружения.Мосты по ул. Калининская и Ленинская в предаварийном состоянии, наличие дефектов третьей и четвертой категории неисправности.</t>
  </si>
  <si>
    <t>Реконструкция автомобильной дороги участка  трассы Осиновка-Рудная пристань (устройство пешеходной зоны по ул. Стахановская)</t>
  </si>
  <si>
    <t>По многочисленным обращениям граждан, проживающих в районе рассматриваемого участка дороги для недопущения возникновения аварийных ситуаций, для улучшить движения по муниципальному маршруту автомобильного транспорта, осуществлявшего перевозку жителей сектора «Интернат»</t>
  </si>
  <si>
    <t>Строительство  автомобильных дорог общего пользования на территории Арсеньевского городского округа</t>
  </si>
  <si>
    <t>Строительство автомобильных дорог общего пользования протяженностью 32 км: жилмассив в районе улиц Пограничная,  25 лет Арсеньеву, Партизанская, жилмассив "Дачный", жилмассив "Интернат" (западный), квартал Солнечный 1, 2, 3, квартал "Школьный", жилмассив "Центральный".                                                Мероприятие софинансируется из бюджета Приморского края и бюджета Арсеньевского городского округа. Уровень софинансирования  из бюджета Приморского края - 99,2% ,  из бюджета Арсеньевского городского округа 0,8% .  Дороги, строительство которых планируется  в 2022 году, обеспечены ПСД, разработанной в установленном порядке. В последующие годы  разработка проектно-сметной документации будет обеспечена в год, предшествующий году реализации                  мероприятия. </t>
  </si>
  <si>
    <t xml:space="preserve">Выполнение требований законодательства в обеспечении подъездных путей к земельным участкам, в собственности лиц, имеющих трех и более детей </t>
  </si>
  <si>
    <t>2022-2028 годы</t>
  </si>
  <si>
    <t>С 2018 года ведется плановая диагностика и паспортизация автомобильных дорог и искусственных сооружений на территории АГО. Данная работа позволит получить полную, объективную и достоверную информацию о транспортно-эксплуатационном состоянии автомобильных дорог, условиях их работы и степени соответствия фактических потребительских свойств, параметров и характеристик требованиям автомобильных дорог общего пользования местного значения</t>
  </si>
  <si>
    <t>ул. Заводская, ул. Лесная, ул. 1-ая Таежная, ул. Приморская</t>
  </si>
  <si>
    <t>ул. Садовая, ул. Суличевского, переулки р-н остановки "Солнечный" (3 шт.), Вокзальная площадь</t>
  </si>
  <si>
    <t>ул. Лысенко, ул. Виноградная</t>
  </si>
  <si>
    <t xml:space="preserve">Всего по разделу 7. "Транспортная инфраструктура" </t>
  </si>
  <si>
    <t>8. Благоустройство</t>
  </si>
  <si>
    <t>8.1. Ремонт фасадов</t>
  </si>
  <si>
    <t>Ремонт фасадов зданий гостевого маршрута</t>
  </si>
  <si>
    <t>Правительство Приморского края,    администрация Арсеньевского городского округа</t>
  </si>
  <si>
    <t>Требуется  разработка эскизного проекта   цветового решения фасадов зданий  гостевого маршрута и проведение работ. Источник финансирования не определен. </t>
  </si>
  <si>
    <t>8.2. Благоустройство общественных территорий</t>
  </si>
  <si>
    <t>1</t>
  </si>
  <si>
    <t>Благоустройство общественной территорий "Парк "Восток" (устройство входных групп, замена забора, расчистка реки Дачная, реконструкция мостового сооружения с шандорами, устройство фонтана на р. Дачная, благоустройство береговой территории р. Дачная со стороны ул. Новикова с установкой пешеходного мостика в районе надземной тепловой сети).</t>
  </si>
  <si>
    <t>Минстрой России, Правительство Приморского края, администрация Арсеньевского городского округа</t>
  </si>
  <si>
    <t>Благоустройство общественной территории "Парк "Аскольд" (благоустройство, освещение, видеонаблюдение)</t>
  </si>
  <si>
    <t>2021-2024 годы</t>
  </si>
  <si>
    <t>Благоустройство общественной территории Сквер «Детский городок «Радость»</t>
  </si>
  <si>
    <t>2021-2023 годы</t>
  </si>
  <si>
    <t>Приоритетный проект «Формирование комфортной городской среды», софинансирование ФБ, КБ. Есть смета на благоустройтсво. В 2021 году зппланированы ПСД (0,1 млн. руб) и экспертиза (0,025 млн. руб.) на освещение, ПСД (0,1 млн) и экспертиза (0, 025 млн руб) на видеонаблюдение</t>
  </si>
  <si>
    <t xml:space="preserve">Всего по разделу 8 "Благоустройство" </t>
  </si>
  <si>
    <t>Устройство иллюминации на Комсомольской площади и ул. Калининская</t>
  </si>
  <si>
    <t>Благоустройство видовой площадки имени В.К. Арсеньева и Дерсу Узала в г. Арсеньев"</t>
  </si>
  <si>
    <t>Стелла "Арсеньев" на вьезде в город со стороны Анучинского района</t>
  </si>
  <si>
    <t>федеральный проект «Формирование комфортной городской среды», софинансирование ФБ, КБ. ПСД отсутствует и будет разрабатываться в 2022 году (0,6 млн. руб), экспертиза (0,05 млн.руб).</t>
  </si>
  <si>
    <t xml:space="preserve">Изготовление технического плана, постановка на кадастровый учет, регистрация права Арсеньевского городского округа </t>
  </si>
  <si>
    <t>Стела "Арсеньев" на вьезде в город со стороны Анучинского района</t>
  </si>
  <si>
    <t>проспект Горького, благоустройство (устройство пешеходных дорожек, зон отдыха, установка скамеек и урн)</t>
  </si>
  <si>
    <t>федеральный проект «Формирование комфортной городской среды», софинансирование ФБ, КБ. ПСД отсутствует, разработка ПСД планируется на 2022 г., ПСД 0,6 млн., экспертиза 0,1 млн.руб., благоустройтсво запланировано на 2023 г.</t>
  </si>
  <si>
    <t>Благоустройство общественной территории "Сквери им. Абиденко В.В."</t>
  </si>
  <si>
    <t>2021, 2023 год</t>
  </si>
  <si>
    <t>федеральный проект «Формирование комфортной городской среды», софинансирование ФБ, КБ. ПСД планируется разработать в 2021 году (0,1 млн.руб) экспертиза (0,05 млн.руб.)</t>
  </si>
  <si>
    <t>Благоустройство общественной территории сквера расположенного на пересечении 
ул. Октябрьская и ул. 9 Мая </t>
  </si>
  <si>
    <t>2023-2024 год</t>
  </si>
  <si>
    <t>Приоритетный проект «Формирование комфортной городской среды», софинансирование ФБ, КБ. Есть ПСД, в 2023 году запланирована экспертиза (0,07 млн руб).</t>
  </si>
  <si>
    <t>Реконструкция общественной территории площадь "Комсомольская" (2024 год - капитальный ремонт фонтана, 2025 год -реконструкция площади).</t>
  </si>
  <si>
    <t>2024-2025 годы</t>
  </si>
  <si>
    <t>Приоритетный проект «Формирование комфортной городской среды», софинансирование ФБ, КБ. ПСД отсутствует. В 2023 году запланировано ПСД (0,6 млн руб) и экспертиза (0,05 млн руб).</t>
  </si>
  <si>
    <t>Вокзальная площадь.</t>
  </si>
  <si>
    <t>Приоритетный проект «Формирование комфортной городской среды», софинансирование ФБ, КБ. ПСД отсутствует. В 2023 году запланировано ПСД (0,2 млн руб) и экспертиза (0,05 млн руб).</t>
  </si>
  <si>
    <t>13</t>
  </si>
  <si>
    <t>Администрация Арсеньевского городского округа</t>
  </si>
  <si>
    <t>Вокзальная площадь</t>
  </si>
  <si>
    <t>Общественная территория (1 800 м2) от 
ул. Ленинская до аллеи Депутатов</t>
  </si>
  <si>
    <t>Приоритетный проект «Формирование комфортной городской среды», софинансирование ФБ, КБ. ПСД отсутствует. В 2023 году запланировано ПСД (0,3 млн руб) и экспертиза (0,05 млн руб).</t>
  </si>
  <si>
    <t>14</t>
  </si>
  <si>
    <t>Общественная территория напротив дома по ул. Островского, 8</t>
  </si>
  <si>
    <t>Приоритетный проект «Формирование комфортной городской среды», софинансирование ФБ, КБ. ПСД отсутствует. В 2024 году запланировано ПСД (0,6 млн руб) и экспертиза (0,1 млн руб).</t>
  </si>
  <si>
    <t>16</t>
  </si>
  <si>
    <t>Общественная территория напротив дома по ул. Островского, 4</t>
  </si>
  <si>
    <t>2025-2026 годы</t>
  </si>
  <si>
    <t>17</t>
  </si>
  <si>
    <t>Формирование земельного участка</t>
  </si>
  <si>
    <t xml:space="preserve">Общественная территория (1 800 м2) от 
ул. Ленинская до аллеи Депутатов
</t>
  </si>
  <si>
    <t>Площадь Славы</t>
  </si>
  <si>
    <t>2026-2027 год</t>
  </si>
  <si>
    <t>Приоритетный проект «Формирование комфортной городской среды», софинансирование ФБ, КБ. ПСД отсутствует. В 2026 году запланировано ПСД (0,3 млн руб) и экспертиза (0,07 млн руб).</t>
  </si>
  <si>
    <t>18</t>
  </si>
  <si>
    <t>19</t>
  </si>
  <si>
    <t>20</t>
  </si>
  <si>
    <t xml:space="preserve">Благоустройство общественной территории "сквер имени Манойленко В.И. " 
</t>
  </si>
  <si>
    <t>2027- 2028 год</t>
  </si>
  <si>
    <t>Приоритетный проект «Формирование комфортной городской среды», софинансирование ФБ, КБ. ПСД отсутствует. В 2027 году запланировано ПСД (0,6 млн руб) и экспертиза (0,1 млн руб).</t>
  </si>
  <si>
    <t>21</t>
  </si>
  <si>
    <t>сквер им. В.И.Манойленко</t>
  </si>
  <si>
    <t>Благоустройство дворовых территорий</t>
  </si>
  <si>
    <t>Ежегодно планируется благоустраивать порядка 17 дворовых территрий. Ежегодно администрация Арсеньевского городского округа проводит конкурс по выбору дворовых территорий, подлежащих благоустройству на последующие годы. 09.06.2021 № 299-па утвержден порядок включения территорий в подпрограмму "Благоустройство территорий, детских и спортивных площадок на территории Арсеньевского городского округа" на 2022 год муниципальной программы"Формирование современной городской среды Арсеньевского городского округа" на 2020-2027 годы. Срок подачи заявок от жителей до 20.09.2021</t>
  </si>
  <si>
    <t>22</t>
  </si>
  <si>
    <t xml:space="preserve">Реконструкция газонов на центральных улицах городского округа </t>
  </si>
  <si>
    <t>Сметный расчет </t>
  </si>
  <si>
    <t>ул. Жуковского</t>
  </si>
  <si>
    <t>ул. Калининская, ул. 25 лет Арсеньева</t>
  </si>
  <si>
    <t>ул. Ломоносова</t>
  </si>
  <si>
    <t>ул. Октябрьская, ул. Садовая, ул. Первомайская</t>
  </si>
  <si>
    <t>ул. Ленинская, ул. 9 Мая, ул. Щербакова</t>
  </si>
  <si>
    <t>ул. Островского, ул. Стахановская</t>
  </si>
  <si>
    <t>Инвентаризация кладбищ городского округа</t>
  </si>
  <si>
    <t>2023-2024 годы
в том числе:</t>
  </si>
  <si>
    <t>Расширение территории кладбища на 15 га</t>
  </si>
  <si>
    <t>2024-2026 годы
в том числе:</t>
  </si>
  <si>
    <t>ПСД отсутствует, в плане на  2024 год - ПСД, реализация 2025-2026 годы</t>
  </si>
  <si>
    <t>Приобретение автомобильной специальной техники</t>
  </si>
  <si>
    <t>2022-2025 годы
в том числе:</t>
  </si>
  <si>
    <t>Грейдеры, 2 шт.</t>
  </si>
  <si>
    <t>Автогидроподъемник Чайка-Socage TR-322  (высота подъема 22,0м) на базе ГАЗ-C41R13</t>
  </si>
  <si>
    <t>Автомобильный кран ИВАНОВЕЦ КС-45717К-3В-21 на шасси КАМАЗ-43118 (грузоподъемность 25 т)</t>
  </si>
  <si>
    <t>Трактор БЕЛАРУС 82.1
Измельчитель веток ЕМ 210
Косилка откосов каналов К-78М с режущим аппаратом ЗЗАП.К-78М.14.00.000
Плужно-щеточное оборудование для трактора БЕЛАРУС 82.1</t>
  </si>
  <si>
    <t>Всего по разделу 8  "Благоустройство"</t>
  </si>
  <si>
    <t>* Объемы и источники финансирования могут быть уточнены в установленном порядке при формировании проекта федерального закона о федеральном бюджете на очередной финансовый год и плановый период (внесении изменений в федеральный закон о федеральном бюджете на очередной финансовый год и плановый период), при формировании проектов бюджетов соответствующих субъектов Российской Федерации, а также при формировании проектов инвестиционных программ государственных компаний"</t>
  </si>
  <si>
    <t>** Может быть уточнено после утверждения проектной документации</t>
  </si>
  <si>
    <t>Разработка электронной модели схемы водоснабжения</t>
  </si>
  <si>
    <t>9. Цифровая зрелость</t>
  </si>
  <si>
    <t>Разработка электронной модели схемы водоотведения</t>
  </si>
  <si>
    <t>Разработка электронной модели схемы теплоснабжения</t>
  </si>
  <si>
    <t>Внедрение информационной системы мониторинга  в рамках реализации сервиса контроля обращения с ТБО (контейнерные площадки).</t>
  </si>
  <si>
    <t>Источник финансирования не определен. ПСД отсутствует. «Информационная система «Цифровое Приморье» («Умный город») Уровень софинансирования: ФБ-62,5% (внедрение), КБ -37,5 % (обслуживание). </t>
  </si>
  <si>
    <t>Внедрение информационной системы мониторинга  в рамках реализации сервиса диспечеризации транспорта (снегоуборочной, специальной техники, автобусов).</t>
  </si>
  <si>
    <t>Установка умных пешеходных переходов (лазерный проектор, видеокамера, сигнальный элемент). Подключение к каналам связи.</t>
  </si>
  <si>
    <t>Источник финансирования не определен.  ПСД отсутствует. «Информационная система «Цифровое Приморье» («Умный город»). Уровень софинансирования: ФБ-61,0% (установка), КБ -39,0 % (обслуживание). 
18 пешеходных переходов вблизи общеобразовательных учреждений, ориентировочная стоимость 14,27 млн.(Итого 114,16 млн на 8 лет)</t>
  </si>
  <si>
    <t>Организация Центра обработки  и хранения данных камер видеонаблюдения, установленных на общественных территориях.</t>
  </si>
  <si>
    <t>Консолидированный бюджет. ПСД отсутствует.</t>
  </si>
  <si>
    <t>Приобретение планетарного сканера для оцифровки книг по краеведению и редких изданий в рамках переоснащения Центральной городской библиотеки Муниципального бюджетного учреждения культуры  "Централизованная библиотечная система им. В.К. Арсеньева" Арсеньевского городского округа по модельному стандарту</t>
  </si>
  <si>
    <t>Минкультуры РФ     Правительство Приморского края      администрация Арсеньевского городского округа </t>
  </si>
  <si>
    <t>не требуется </t>
  </si>
  <si>
    <t>Обеспечение высокоскоростного интернет соединения (100 мегабит в секунду) Центральной городской и Центральной детской библиотек Муниципального бюджетного учреждения культуры  "Централизованная библиотечная система им. В.К. Арсеньева" Арсеньевского городского округа</t>
  </si>
  <si>
    <t>администрация Арсеньевского городского округа </t>
  </si>
  <si>
    <t>Приобретение технического оборудования, видеокамер высокого разрешения, компьютерной техники для трансляций на платформе PRO.Культура.РФ. мероприятий, проводимых муниципальными учреждениями культуры</t>
  </si>
  <si>
    <t>Правительство Приморского края      администрация Арсеньевского городского округа </t>
  </si>
  <si>
    <t>Установка АРМ учителя для доступа педагогов и обучающихся к автоматизированным информационным системам и верифицированному цифровому образовательному контенту и сервисам для внедрения цифровых решений в учебный процесс</t>
  </si>
  <si>
    <t>Правительство Приморского края, Министерство образования Приморского края, администрация Арсеньевского городского округа</t>
  </si>
  <si>
    <t>Всего по разделу 10 "Цифровая зрелость" </t>
  </si>
  <si>
    <t>Организация ярмарки сельскохозяйственной продукции производителей Приморского края</t>
  </si>
  <si>
    <t>частные инвестиции</t>
  </si>
  <si>
    <t xml:space="preserve">Всего по разделу 11 "Сельское хозяйство" </t>
  </si>
  <si>
    <t>Всего по разделу II "Мероприятия по развитию инфраструктуры Арсеньевского городского округа"</t>
  </si>
  <si>
    <t>Установка устройств видеонаблюдения в учебных классах образовательных организаций</t>
  </si>
  <si>
    <r>
      <t xml:space="preserve">Проектная документация отсутствует. </t>
    </r>
    <r>
      <rPr>
        <sz val="12"/>
        <color rgb="FFFF0000"/>
        <rFont val="Times New Roman"/>
        <family val="1"/>
        <charset val="204"/>
      </rPr>
      <t>Источник финансирования не определён</t>
    </r>
    <r>
      <rPr>
        <sz val="12"/>
        <rFont val="Times New Roman"/>
        <family val="1"/>
        <charset val="204"/>
      </rPr>
      <t>. В июле 2021г. начаты работы по формированию технического задания и расчета стоимости строительства. Объём финансирования будет уточнен министерством строительства Приморского края.</t>
    </r>
  </si>
  <si>
    <r>
      <t xml:space="preserve">Проектно-сметная документация разработана, положительное заключение государственной экспертизы проектной документации и инженерных изысканий получено. № 25-1-1-3-038342-2019 от 26.12.2019 г.                            </t>
    </r>
    <r>
      <rPr>
        <sz val="12"/>
        <color rgb="FFFF0000"/>
        <rFont val="Times New Roman"/>
        <family val="1"/>
        <charset val="204"/>
      </rPr>
      <t>Поручение Губернатора</t>
    </r>
  </si>
  <si>
    <r>
      <t xml:space="preserve">Проектно-сметная документация разработана, положительное заключение государственной экспертизы проектной документации и инженерных изысканий получено (№ 25-1-1-3-038474-2019 от 27.12.2019 г.).                </t>
    </r>
    <r>
      <rPr>
        <sz val="12"/>
        <color rgb="FFFF0000"/>
        <rFont val="Times New Roman"/>
        <family val="1"/>
        <charset val="204"/>
      </rPr>
      <t xml:space="preserve"> Поручение Губернатора</t>
    </r>
  </si>
  <si>
    <r>
      <t xml:space="preserve">Проектно-сметная документация отсутствует.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</t>
    </r>
    <r>
      <rPr>
        <sz val="12"/>
        <rFont val="Times New Roman"/>
        <family val="1"/>
        <charset val="204"/>
      </rPr>
      <t xml:space="preserve">                                                     </t>
    </r>
  </si>
  <si>
    <r>
      <t xml:space="preserve">ПСД в наличии, положительное заключение КГАУ "Примгосэкспертиза" от 13.12.2019 № 25-1-1-3-03-5448-2019; 
от 17.12.2020 № 25-1-1-2-064909-2020. 
</t>
    </r>
    <r>
      <rPr>
        <sz val="12"/>
        <color rgb="FFFF0000"/>
        <rFont val="Times New Roman"/>
        <family val="1"/>
        <charset val="204"/>
      </rPr>
      <t>Средства на 2022 г. не предусмотрены</t>
    </r>
  </si>
  <si>
    <r>
      <t xml:space="preserve">Земельный участок с кадастровым номером 25:26:020201:748 передан  в собственность Приморского края. Привязку проекта по типовому проекту   "Строительство крытого тренировочного катка в г.Уссурийске" — министерство строительства Приморского края, </t>
    </r>
    <r>
      <rPr>
        <sz val="12"/>
        <color rgb="FFFF0000"/>
        <rFont val="Times New Roman"/>
        <family val="1"/>
        <charset val="204"/>
      </rPr>
      <t>предложения о финансировании мероприятия включены в проект АИП на 2022-2023 </t>
    </r>
  </si>
  <si>
    <r>
      <t xml:space="preserve">2023 г.- ПСД на капремонт здания (5,0 млн.рублей), 2024-25 г. - выполнение СМР здания (50,0 млн.рублей) и ПСД на благоустройство территории: строительство стадиона; ограждение (2,0 млн.рублей);                                                          2026г. -СМР по благоустройству территории: строительство стадиона; ограждение (50,0 млн.рублей)                   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</si>
  <si>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Проектно-сметная документация отсутствует.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</t>
    </r>
    <r>
      <rPr>
        <sz val="12"/>
        <rFont val="Times New Roman"/>
        <family val="1"/>
        <charset val="204"/>
      </rPr>
      <t xml:space="preserve">   </t>
    </r>
  </si>
  <si>
    <r>
      <t xml:space="preserve">2022 г. - СМР по АПС (1,9 млн.рублей), ПСД на капитальный ремонт спортивого зала и санитарных узлов(0,8млн.рублей);                                                         2023 г. - СМР по капитальному ремонту санузлов (3,0 млн.руб) и ПСД на капитальный ремонт кровли(0,7млн.рублей);                                                                  2024 г.ПСД на благоустройство -2,0 млн.руб и на фасад - 0,4 млн.руб, СМР по капитальному ремонту кровли - 20 млн.руб                       2025г СМР - благоустройство территории: строительство стадиона; ограждение (38,0 млн.рублей) по капитальному  ремонту фасада (17,0 млн.рублей) и ПСД капитальный ремонт столовой, сетей жизнеобеспечения и прочих помещений (2,0 млн.рублей);                                                           2026 г.- СМР по капитальному ремонту столовой, сетей жизнеобеспечения и прочих помещений (20, млн.рублей)            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</si>
  <si>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2022 г. ПСД на капитальный ремонт кровли, фасада, спортивного зала, санитарных узлов (1,8 млн.рублей);                                                                 2023 г. -СМР по капитальному ремонту кровли, фасада, спортивного зала, санитарных узлов (51,0 млн.рублей) и ПСД на капитальный ремонт АПС , благоустройство территории: строительство стадиона; ограждение (2,2 млн.рублей);      2024 г.- СМР по капитальному  ремонут АПС , благоустройству территории: строительство стадиона; ограждение (22,0 млн.рублей);    2025 г. - ПСД на  капитальный ремонт столовой, сетей жизнеобеспечения и прочих помещений  (2,0 млн.рублей);                                                                 2026 г.- СМР по капитальному ремонту столовой,  сетей жизнеобеспечения и прочих помещений (20,0 млн.рублей)                                           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  <r>
      <rPr>
        <sz val="12"/>
        <rFont val="Times New Roman"/>
        <family val="1"/>
        <charset val="204"/>
      </rPr>
      <t>                                                                        </t>
    </r>
  </si>
  <si>
    <r>
      <t xml:space="preserve">ПСД, положительное заключение экспертизы на капремонт АПС имеется (№ 25-1-1-2-048059-2020 от 30.09.2020г.). На остальные виды работ ПСД отсутствует.  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</si>
  <si>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t>2022 г. ПСД на благоустройство территории (1,8млн.рублей);                                                                 2023 г. -СМР по благоустройству территории (18,0 млн.рублей) и ПСД на капитальный ремонт АПС , санитарных узлов (0,5 млн.рублей);                           2024 г.- СМР по капитальному  ремонту АПС, санитарных узлов  (5,0 млн.рублей) и ПСД на капитальный ремонт кровли,  сетей жизнеобеспечения и помещений (2,2 млн.рублей);                                                                 2025 г. - СМР по капитальному  ремонту кровли,  сетей жизнеобеспечения и помещений (37,0 млн.рублей) и ПСД на капитальнрый ремонт фасада (0,8 млн.рублей);                                                     2026 г.- СМР по капитальному ремонту фасада (31,5 млн.рублей) и ПСД на капитальный ремонт столовой (0,5 млн.рублей);                                                    2027 г. - СМР по капитальному ремонту столовой(5,0 милн.р)  и ПСД на капитальный ремонт спортивного зала (0,5 млн.рублей);                                                                  2028 г. -  СМР по капитальному ремонту спортивного зала (5,0 млн.рублей)</t>
  </si>
  <si>
    <r>
      <t xml:space="preserve">ПСД на все виды работ отсутствует                              .  </t>
    </r>
    <r>
      <rPr>
        <sz val="12"/>
        <color rgb="FFFF0000"/>
        <rFont val="Times New Roman"/>
        <family val="1"/>
        <charset val="204"/>
      </rPr>
      <t>Источник финансирования не определён.</t>
    </r>
    <r>
      <rPr>
        <sz val="12"/>
        <rFont val="Times New Roman"/>
        <family val="1"/>
        <charset val="204"/>
      </rPr>
      <t xml:space="preserve">      </t>
    </r>
  </si>
  <si>
    <r>
      <t xml:space="preserve">ПСД и положительное заключение экспертизы на капремонт кровли (№ 25-1-1067-19 от 02.12.2019г.), АПС (№ 25-1-1-2-048842-2020 от 02.10.2020г.), восстановление 3-х санитарных узлов (№25-1-1-2-054714-2020 от 30.10.2020г.)  имеется. На остальные виды работ ПСД отсутствует.                    </t>
    </r>
    <r>
      <rPr>
        <sz val="12"/>
        <color rgb="FFFF0000"/>
        <rFont val="Times New Roman"/>
        <family val="1"/>
        <charset val="204"/>
      </rPr>
      <t xml:space="preserve">  Источник финансирования не определён. </t>
    </r>
    <r>
      <rPr>
        <sz val="12"/>
        <rFont val="Times New Roman"/>
        <family val="1"/>
        <charset val="204"/>
      </rPr>
      <t xml:space="preserve">     </t>
    </r>
  </si>
  <si>
    <r>
      <t xml:space="preserve">ПСД, положительное заключение экспертизы на капремонт АПС имеется (№ 25-1-1-2-040858-2020 от 27.08.2020г.). На остальные виды работ ПСД отсутствует.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  <r>
      <rPr>
        <sz val="12"/>
        <rFont val="Times New Roman"/>
        <family val="1"/>
        <charset val="204"/>
      </rPr>
      <t xml:space="preserve">     </t>
    </r>
  </si>
  <si>
    <r>
      <t xml:space="preserve">ПСД на все виды работ отсутствует. 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</t>
    </r>
    <r>
      <rPr>
        <sz val="12"/>
        <rFont val="Times New Roman"/>
        <family val="1"/>
        <charset val="204"/>
      </rPr>
      <t xml:space="preserve">    </t>
    </r>
  </si>
  <si>
    <r>
      <t xml:space="preserve">ПСД на все виды работ отсутствует. 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</si>
  <si>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ПСД на все виды работ отсутствует.                              </t>
    </r>
    <r>
      <rPr>
        <sz val="12"/>
        <color rgb="FFFF0000"/>
        <rFont val="Times New Roman"/>
        <family val="1"/>
        <charset val="204"/>
      </rPr>
      <t>Источник финансирования не определён.</t>
    </r>
    <r>
      <rPr>
        <sz val="12"/>
        <rFont val="Times New Roman"/>
        <family val="1"/>
        <charset val="204"/>
      </rPr>
      <t xml:space="preserve">      </t>
    </r>
  </si>
  <si>
    <r>
      <t xml:space="preserve">ПСД на все виды работ отсутствует.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  <r>
      <rPr>
        <sz val="12"/>
        <rFont val="Times New Roman"/>
        <family val="1"/>
        <charset val="204"/>
      </rPr>
      <t xml:space="preserve">     </t>
    </r>
  </si>
  <si>
    <r>
      <t xml:space="preserve">ПСД на все виды работ отсутствует. 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</si>
  <si>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t>2024 г. - ПСД на капитальный ремонт санитарных узлов(0,1млн.р);                                                                         2025 г. - СМР по капитальному ремонту санитарных узлов(0,5 милн.р)</t>
  </si>
  <si>
    <r>
      <t xml:space="preserve">ПСД на все виды работ отсутствует.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  <r>
      <rPr>
        <sz val="12"/>
        <rFont val="Times New Roman"/>
        <family val="1"/>
        <charset val="204"/>
      </rPr>
      <t xml:space="preserve">     </t>
    </r>
  </si>
  <si>
    <t>Капитальный ремонт МДОБУ  "Д/с № 9 "Ёлочка"        </t>
  </si>
  <si>
    <r>
      <t xml:space="preserve">  </t>
    </r>
    <r>
      <rPr>
        <sz val="12"/>
        <color rgb="FFFF0000"/>
        <rFont val="Times New Roman"/>
        <family val="1"/>
        <charset val="204"/>
      </rPr>
      <t xml:space="preserve">Вывод из эксплуатации в процессе строительства нового детского сада в рамках реновации. </t>
    </r>
  </si>
  <si>
    <r>
      <t xml:space="preserve"> </t>
    </r>
    <r>
      <rPr>
        <sz val="12"/>
        <color rgb="FFFF0000"/>
        <rFont val="Times New Roman"/>
        <family val="1"/>
        <charset val="204"/>
      </rPr>
      <t>Вывод из эксплуатации в процессе строительства нового детского сада в рамках реновации.</t>
    </r>
  </si>
  <si>
    <r>
      <t xml:space="preserve">ПСД на все виды работ отсутствует.   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</t>
    </r>
    <r>
      <rPr>
        <sz val="12"/>
        <rFont val="Times New Roman"/>
        <family val="1"/>
        <charset val="204"/>
      </rPr>
      <t xml:space="preserve">            2022 г. - ПСД на кап.ресист. жизнеобеспеч(0,08млн.рублей);                                                             2023 г. - СМР по кап.рем.сист.жизнеобеспеч(5,0млн.рублей);                                                            2024 г. - ПСД на благоустройство террит(0,1млн.рублей);                                                             2025 г. - ПСД на рем. АПС (0,1 милн.рублей); СМР на благоустройство территории (6 млн.рублей);                          2026 г. - СМР по рем АПС (1,2 млн рублей); ПСД на кап.рем.кровли (0,15 млн.рублей); ПСД на востановление сан.узлов (0,05 млн.рублей);                                                     2027 г.- ПСД на кап.рем. фасадов (0,1 млн рублей); СМР по вост.сан.узлов (1,2 млн.рублей); ПСД на кап.рем приточно-вытяж.вент (0,06 милн.рублей); СМР по рем.кровли ( 2,5 млн.рублей)                       2028 г.- СМР по  приточно-вытяжной вентиляции (0,5 млн.рублей), СМР по капитальному ремонту фасадов (10,4 млн.рублей)</t>
    </r>
  </si>
  <si>
    <r>
      <t xml:space="preserve">ПСД на все виды работ отсутствует.       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  <r>
      <rPr>
        <sz val="12"/>
        <rFont val="Times New Roman"/>
        <family val="1"/>
        <charset val="204"/>
      </rPr>
      <t>                                                                                    2022 г.- ПСД на кап.рем.осист.жизнеобеспеч (0,08млн.рублей);                                                          2023 г. - СМР по кап.рем сист.жизнеобеспеч(5,0 млн.рублей); ПСД на кап.рем кровли (0,15 млн. рублей);                                                                2024 г. - СМР по кап.рем кровли (7,8 мил.рублей); ПСД на благоуср.тер (0,1 млн.рублей);    ПСД на кап.рем.бассейна (0,1 млн.рублей)                                                     2025 г. СМР по благоустр. терр (11,5 млн.рублей); ПСД на кап.рем приточно-вытяжной вентиляции (0,1 милн.р); СМР по кап.рем бассейна (3 млн.рублей)                 2026 г. ПСД на кап.рем фасадов (0,1 млн.рублей); СМР по кап.рем. приточно-вытяжной вентиляции (0,5 млн.рублей); ПСД на кап.рем. АПС (0,1 млн.рублей);                                                                 2027 г. - СМР по кап.рем.АПС (1,3 млн.рублей), по кап.рем. фасадов (10,3 млн.рублей);                         2028 г. - ПСД на вост сан.узлов (0,06 млн.рублей); 2029 г - СМР по вост.сан.узлов (2,4 млн.рублей)</t>
    </r>
  </si>
  <si>
    <r>
      <t>ПСД на все виды работ отсутствует.   </t>
    </r>
    <r>
      <rPr>
        <sz val="12"/>
        <color rgb="FFFF0000"/>
        <rFont val="Times New Roman"/>
        <family val="1"/>
        <charset val="204"/>
      </rPr>
      <t xml:space="preserve"> Источник финансирования не определён.</t>
    </r>
    <r>
      <rPr>
        <sz val="12"/>
        <rFont val="Times New Roman"/>
        <family val="1"/>
        <charset val="204"/>
      </rPr>
      <t xml:space="preserve">                          2022 г.- ПСД на благоустройство территории (0,1 млн.рублей);                                                             2023 г.- СМР на благоустройство территории (11,7 млн.рублей); ПСД на кап.рем.кровли (0,15 млн.рублей);                                                          2024 г - СМР по кап.рем.кровли (8,55 млн.рублей); ПСД на кап.рем.сист. жизнеобеспеч (0,05 млн.рублей);                                                                 2025 г. - ПСД на кап.рем. приточ.-выт. вентиляции (0,06 млн.рублей); СМР по капитальному ремонту систистем жизнеобеспеч (5,0 млн.рублей);            2026 г. - СМР по кап.рем.приточно-вытяжной вентиляции (0,5 млн.рублей); ПСД на кап.рем фасада (0,1 млн.рублей);                                                        2027 г. - ПСД на востановление сан.узлов (0,05 млн.рублей) и на кап.рем АПС (0,1 млн.рублей); СМР по кап.рем.фасада (7,2 млн.рублей);                  2028 г.- СМР по кап.ремонту АПС (1,3 млн.рублей) и востановлению сан.узлов (2,4 млн.рублей).</t>
    </r>
  </si>
  <si>
    <r>
      <t> </t>
    </r>
    <r>
      <rPr>
        <sz val="12"/>
        <color rgb="FFFF0000"/>
        <rFont val="Times New Roman"/>
        <family val="1"/>
        <charset val="204"/>
      </rPr>
      <t>Вывод из эксплуатации после строительства нового детского сада в рамках реновации.</t>
    </r>
  </si>
  <si>
    <r>
      <t xml:space="preserve">ПСД на все виды работ отсутствует.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</si>
  <si>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ПСД на все виды работ отсутствует.                       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</si>
  <si>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ПСД на все виды работ отсутствует.                   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Поручение Губернатора    </t>
    </r>
    <r>
      <rPr>
        <sz val="12"/>
        <rFont val="Times New Roman"/>
        <family val="1"/>
        <charset val="204"/>
      </rPr>
      <t>                              2022 г.- ПСД на кап.рем фасада (0,1 млн.рублей), кровли (0,15 млн.рублей), на благоустр.территории (0,1 млн.рублей).                                                       2023 г. - СМР по кап.рем кровли (11,2 млн.рублей) , фасадов (3,2 млн.рублей), по благоустройству территорий (2,0 млн. рублей); ПСД на кап.рем.сист АПС (0,1 млн.рублей);                                           2024 г. СМР по кап.рем АПС (1,3 млн.рублей);ПСД на кап.рем бассейнов (0,6 млн.рублей)                    2025 г.- ПСД на вост.сан.узлов (0,05 млн.рублей); СМР на кап.рем бассейнов (10,0 млн.рублей);           2026 г. - ПСД на кап.рем.кап.рем.приточно-вытяжной вентиляции (0,1 млн.рублей) и на кап.рем сист.жизнеобеспеч (0,05 млн.рублей); СМР по востановлению сан.узлов (3,6 млн.рублей).                 2027 г. - СМР по кап.рем сист.жизнеобеспе (5,0 млн.рублей) и по кап.рем приточно-вытяжной вентиляции (0,5 млн.рублей)</t>
    </r>
  </si>
  <si>
    <r>
      <t xml:space="preserve">ПСД на все виды работ отсутствует.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</t>
    </r>
    <r>
      <rPr>
        <sz val="12"/>
        <rFont val="Times New Roman"/>
        <family val="1"/>
        <charset val="204"/>
      </rPr>
      <t xml:space="preserve">    </t>
    </r>
  </si>
  <si>
    <r>
      <t xml:space="preserve">ПСД на все виды работ отсутствует.     </t>
    </r>
    <r>
      <rPr>
        <sz val="12"/>
        <color rgb="FFFF0000"/>
        <rFont val="Times New Roman"/>
        <family val="1"/>
        <charset val="204"/>
      </rPr>
      <t xml:space="preserve">   Источник финансирования не определён. </t>
    </r>
    <r>
      <rPr>
        <sz val="12"/>
        <rFont val="Times New Roman"/>
        <family val="1"/>
        <charset val="204"/>
      </rPr>
      <t xml:space="preserve">     </t>
    </r>
  </si>
  <si>
    <r>
      <t>ПСД на все виды работ отсутствует. </t>
    </r>
    <r>
      <rPr>
        <sz val="12"/>
        <color rgb="FFFF0000"/>
        <rFont val="Times New Roman"/>
        <family val="1"/>
        <charset val="204"/>
      </rPr>
      <t xml:space="preserve">                          Источник финансирования не определён.  </t>
    </r>
    <r>
      <rPr>
        <sz val="12"/>
        <rFont val="Times New Roman"/>
        <family val="1"/>
        <charset val="204"/>
      </rPr>
      <t xml:space="preserve">    </t>
    </r>
  </si>
  <si>
    <r>
      <t xml:space="preserve">ПСД на все виды работ отсутствует.                 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</t>
    </r>
    <r>
      <rPr>
        <sz val="12"/>
        <rFont val="Times New Roman"/>
        <family val="1"/>
        <charset val="204"/>
      </rPr>
      <t xml:space="preserve">    </t>
    </r>
  </si>
  <si>
    <r>
      <t xml:space="preserve">ПСД на все виды работ отсутствует. 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     </t>
    </r>
  </si>
  <si>
    <r>
      <t xml:space="preserve">2022 г. - ПСД на капитальный ремонт сетей жизнеобеспечения (0,08 млн.рублей); СМР по кап.рем. бассейна (7,6 млн.рублей)                   2023 г. - СМР по капитальному ремонту сетей жизнеобеспечения  (3,0 млн.рублей) и ПСД на капитальный ремонт кровли, фасада, санитарных узлов (0,31 млн.рублей);                                        2024 г. - СМР по капитальному ремонту  кровли, фасада, санитарных узлов (41,5 млн.рублей);       2026 г. - ПСД на капитальный ремонт приточно-вытяжной вентиляции, АПС, благоустройство территории  (0,28 млн.рублей)                               2027 г. - СМР по капитальному ремонту приточно-вытяжной вентиляции, АПС, благоустройству территории (16,93 млн.рублей)                    </t>
    </r>
    <r>
      <rPr>
        <sz val="12"/>
        <color rgb="FFFF0000"/>
        <rFont val="Times New Roman"/>
        <family val="1"/>
        <charset val="204"/>
      </rPr>
      <t xml:space="preserve">   Источник финансирования не определён.  </t>
    </r>
    <r>
      <rPr>
        <sz val="12"/>
        <rFont val="Times New Roman"/>
        <family val="1"/>
        <charset val="204"/>
      </rPr>
      <t xml:space="preserve">    </t>
    </r>
  </si>
  <si>
    <r>
      <t xml:space="preserve">Капитальный ремонт  фасада, восточного крыльца здания МБУК ДК "Прогресс"  </t>
    </r>
    <r>
      <rPr>
        <sz val="12"/>
        <rFont val="Times New Roman"/>
        <family val="1"/>
        <charset val="204"/>
      </rPr>
      <t xml:space="preserve"> </t>
    </r>
  </si>
  <si>
    <r>
      <t xml:space="preserve">ПСД от 10.10.2019 №25-1-0881-19, от 31.10.2019 № 25-1-0966-19. Заявка подана в 2021 году. Проведение работ.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</si>
  <si>
    <r>
      <t xml:space="preserve">ПСД на все виды работ отсутствует.             </t>
    </r>
    <r>
      <rPr>
        <sz val="12"/>
        <color rgb="FFFF0000"/>
        <rFont val="Times New Roman"/>
        <family val="1"/>
        <charset val="204"/>
      </rPr>
      <t xml:space="preserve"> Источник финансирования не определён. 
</t>
    </r>
    <r>
      <rPr>
        <sz val="12"/>
        <rFont val="Times New Roman"/>
        <family val="1"/>
        <charset val="204"/>
      </rPr>
      <t xml:space="preserve">
2022 г. - ПСД на капитальный ремонт.
2023 г. - СМР по капитальному ремонту мягкой кровли, установка окон из ПВХ в игровом специализированном зале. Замена системы холодного и горячего водоснабжения в соответствии с действующими нормами СП 30.13330.2012. 
Замену системы водоподготовки бассейнов на современную, соответствующую СП 310.1325800.2017 и ГОСТ Р 53491.2-2012; Замена внутреннего противопожарного водопровода и пожарных кранов; Замена оборудования водомерного узла. 
Замену системы электроснабжения, освещения в спортивных залах, большом и малом бассейнах, душевых, раздевалках, санузлах, холлах 1 и 2-ого этажа. 
2024 г. - СМР Замена конструкций и покрытия пола в спортивных залах, большом и малом бассейнах, душевых, раздевалках и санузлах, в соответствии с назначением помещений (тип покрытий пола согласовать с Заказчиком);
Замену отделки стен в спортивных залах, большом и малом бассейнах, душевых, раздевалках и санузлах, в соответствии с назначением помещений (тип отделки стен согласовать с Заказчиком); Замену существующих сидений на трибунах на новые пластиковые; Устройство подвесного потолка в спортивных залах, большом и малом бассейнах, душевых, раздевалках и санузлах, в соответствии с назначением помещений;  Устройство навесного вентилируемого фасада с утеплителем; Замена чаши большого и малого бассейнов на новую с применением мембраны асфальтирование прилегающей территории</t>
    </r>
  </si>
  <si>
    <r>
      <t xml:space="preserve">"ПСД на все виды работ отсутствует.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  <r>
      <rPr>
        <sz val="12"/>
        <rFont val="Times New Roman"/>
        <family val="1"/>
        <charset val="204"/>
      </rPr>
      <t xml:space="preserve">
2022 г. - ПСД на капитальный ремонт.
2023 г. - СМР по капитальному ремонту кровли, замена окон и дверей (пластик), ремонт крыльца центрального входа, установка пандуса.
2024 г. - СМР по капительному ремонту системы отопления, замена системы вентиляции, канализации, ремонт сан.узлов, фасад (композиционная панель  алюминий пластик), замена электропроводки, установка кондиционеров, ремонт сауны, 
освещение спортивных залов, ремонт трибун стадиона.
"
</t>
    </r>
  </si>
  <si>
    <r>
      <t xml:space="preserve">ПСД отсутствует.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Источник финансирования не определён. </t>
    </r>
    <r>
      <rPr>
        <sz val="12"/>
        <color rgb="FF000000"/>
        <rFont val="Times New Roman"/>
        <family val="1"/>
        <charset val="204"/>
      </rPr>
      <t xml:space="preserve">
2023 г. - инженерно-геодезические, инженерно-геологические, инженерно-гидрометеорологические, инженерно- экологические и инженерно-геотехнические изыскания, инженерно-техническое обследование строительных конструкций и инженерных систем объекта реконструкции, разработка ПСД
2024-2025 - реконструкция стадиона "Восток" (реконструкция трибун, размещение спортивных площадок, туалеты для персонала, для зрителей, помещение для медицинского назначения и контроля, система водоснабжения, система канализации, система электроснабжения, реконструкция беговых дорожек, реконструкция поля)
</t>
    </r>
  </si>
  <si>
    <r>
      <t xml:space="preserve">"Сводный сметный расчет -  отсутствует.               </t>
    </r>
    <r>
      <rPr>
        <sz val="12"/>
        <color rgb="FFFF0000"/>
        <rFont val="Times New Roman"/>
        <family val="1"/>
        <charset val="204"/>
      </rPr>
      <t xml:space="preserve">  Источник финансирования не определён. </t>
    </r>
    <r>
      <rPr>
        <sz val="12"/>
        <rFont val="Times New Roman"/>
        <family val="1"/>
        <charset val="204"/>
      </rPr>
      <t xml:space="preserve">
2022 г. - подготовка сводного сметного расчета муниципалитетом на капитальный ремонт и получение заключения гос.экспертизы достоверности сметной стоимости капитального ремонта. Направление заявки на получение  субсидии в минспорт Приморского края.
2023 г. - работы  по капитальному ремонту пола  2 спортивных зала (стяжка бетонная, резиновое покрытие);
2024 г. -работы  по капительному ремонту ремонт кровли, вытяжки, реконструкция освещения, реконструкция системы отопления, утепление стен, ремонт раздевалок, ремонт комнаты отдыха, ремонт методических кабинетов, ремонт гостиничных номеров, ремонт холла.
""
"
</t>
    </r>
  </si>
  <si>
    <r>
      <t xml:space="preserve">Использование типового проекта, предложение </t>
    </r>
    <r>
      <rPr>
        <sz val="12"/>
        <color rgb="FFFF0000"/>
        <rFont val="Times New Roman"/>
        <family val="1"/>
        <charset val="204"/>
      </rPr>
      <t>включено в проект краевого бюджета на 2022-2024 годы</t>
    </r>
    <r>
      <rPr>
        <sz val="12"/>
        <rFont val="Times New Roman"/>
        <family val="1"/>
        <charset val="204"/>
      </rPr>
      <t xml:space="preserve">
</t>
    </r>
  </si>
  <si>
    <r>
      <t xml:space="preserve">федеральный проект «Формирование комфортной городской среды», софинансирование ФБ, КБ.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Поручение Губернатора.                                             </t>
    </r>
    <r>
      <rPr>
        <sz val="12"/>
        <rFont val="Times New Roman"/>
        <family val="1"/>
        <charset val="204"/>
      </rPr>
      <t>Есть ПСД, экспертиза на устройство входных групп.  В планах на 2022 год -ПСД (0,6 млн. руб), экспертиза (0,05 млн. руб.) на благоустройство береговой территории р. Дачная со стороны ул. Новикова с установкой пешеходного мостика в районе надземной тепловой сети, ПСД (0,6 млн. руб), экспертиза (0,05 млн. руб.) -на замену изгороди.
В планах на 2023 год -ПСД (0,6 млн. руб.), экспертиза (0,1 млн. руб) на расчистку рекид Дачная; ПСД ( 1 млн. руб), экспертиза ( 0,1 млн. руб) на реконструкцию мостового сооружения с шандорами; ПСД (0,6 млн. руб) , экспертиза ( 0,05 млн руб) на устройство фонтана на р. Дачная.</t>
    </r>
  </si>
  <si>
    <t>Приоритетный проект «Формирование комфортной городской среды», софинансирование ФБ, КБ. Есть ПСД, экспертизы по благоустройству, видеонаблюдению и освещению. В планах на 2023 год ПСД (0,6 млн. руб) и экспертиза (0,05 млн. руб) на устройство фонтана сухого, пешеходного, Ø 8 м.</t>
  </si>
  <si>
    <r>
      <t xml:space="preserve">федеральный проект «Формирование комфортной городской среды», ПСД есть.                            </t>
    </r>
    <r>
      <rPr>
        <sz val="12"/>
        <color rgb="FFFF0000"/>
        <rFont val="Times New Roman"/>
        <family val="1"/>
        <charset val="204"/>
      </rPr>
      <t>В рамках подготовки к 150-летию В.К. Арсеньева</t>
    </r>
  </si>
  <si>
    <r>
      <t xml:space="preserve">Приоритетный проект «Формирование комфортной городской среды», софинансирование ФБ, КБ. Есть ПСД и экспертиза.                                                           </t>
    </r>
    <r>
      <rPr>
        <sz val="12"/>
        <color rgb="FFFF0000"/>
        <rFont val="Times New Roman"/>
        <family val="1"/>
        <charset val="204"/>
      </rPr>
      <t>В рамках подготовки к 150-летию В.К. Арсеньева</t>
    </r>
  </si>
  <si>
    <t xml:space="preserve">11. Сельское хозяйство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</si>
</sst>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00000"/>
    <numFmt numFmtId="166" formatCode="0.000"/>
    <numFmt numFmtId="167" formatCode="0.0000"/>
    <numFmt numFmtId="168" formatCode="#,##0.0"/>
    <numFmt numFmtId="169" formatCode="#,##0.000"/>
    <numFmt numFmtId="170" formatCode="#,##0.0000"/>
  </numFmts>
  <fonts count="21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C9211E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D7E4BD"/>
      <name val="Times New Roman"/>
      <family val="1"/>
      <charset val="204"/>
    </font>
    <font>
      <b/>
      <sz val="12"/>
      <color rgb="FFD7E4BD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FF"/>
        <bgColor rgb="FFDBEEF4"/>
      </patternFill>
    </fill>
    <fill>
      <patternFill patternType="solid">
        <fgColor rgb="FFC3D69B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EE6EF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C6D9F1"/>
      </patternFill>
    </fill>
    <fill>
      <patternFill patternType="solid">
        <fgColor rgb="FFDBEEF4"/>
        <bgColor rgb="FFDCE6F2"/>
      </patternFill>
    </fill>
    <fill>
      <patternFill patternType="solid">
        <fgColor rgb="FFDDE8CB"/>
        <bgColor rgb="FFD7E4BD"/>
      </patternFill>
    </fill>
    <fill>
      <patternFill patternType="solid">
        <fgColor rgb="FFDEE6EF"/>
        <bgColor rgb="FFDCE6F2"/>
      </patternFill>
    </fill>
    <fill>
      <patternFill patternType="solid">
        <fgColor rgb="FFFAC090"/>
        <bgColor rgb="FFC3D69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C9211E"/>
      </patternFill>
    </fill>
    <fill>
      <patternFill patternType="solid">
        <fgColor theme="5" tint="0.79998168889431442"/>
        <bgColor rgb="FFC9211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BEEF4"/>
      </patternFill>
    </fill>
    <fill>
      <patternFill patternType="solid">
        <fgColor theme="5" tint="0.59999389629810485"/>
        <bgColor rgb="FFD7E4BD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9" fontId="19" fillId="0" borderId="0" applyBorder="0"/>
    <xf numFmtId="0" fontId="1" fillId="0" borderId="0"/>
    <xf numFmtId="0" fontId="1" fillId="0" borderId="0"/>
  </cellStyleXfs>
  <cellXfs count="629">
    <xf numFmtId="0" fontId="0" fillId="0" borderId="0" xfId="0"/>
    <xf numFmtId="0" fontId="2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2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164" fontId="3" fillId="3" borderId="1" xfId="3" applyNumberFormat="1" applyFont="1" applyFill="1" applyBorder="1" applyAlignment="1">
      <alignment horizontal="center" vertical="top"/>
    </xf>
    <xf numFmtId="0" fontId="2" fillId="0" borderId="0" xfId="3" applyFont="1" applyAlignment="1">
      <alignment horizontal="center"/>
    </xf>
    <xf numFmtId="0" fontId="2" fillId="0" borderId="0" xfId="3" applyFont="1"/>
    <xf numFmtId="2" fontId="2" fillId="3" borderId="1" xfId="3" applyNumberFormat="1" applyFont="1" applyFill="1" applyBorder="1" applyAlignment="1">
      <alignment horizontal="center" vertical="top"/>
    </xf>
    <xf numFmtId="2" fontId="2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/>
    </xf>
    <xf numFmtId="0" fontId="2" fillId="3" borderId="6" xfId="3" applyFont="1" applyFill="1" applyBorder="1" applyAlignment="1">
      <alignment horizontal="center" vertical="top" wrapText="1"/>
    </xf>
    <xf numFmtId="0" fontId="3" fillId="3" borderId="7" xfId="3" applyFont="1" applyFill="1" applyBorder="1" applyAlignment="1">
      <alignment horizontal="center" vertical="top" wrapText="1"/>
    </xf>
    <xf numFmtId="166" fontId="3" fillId="3" borderId="7" xfId="3" applyNumberFormat="1" applyFont="1" applyFill="1" applyBorder="1" applyAlignment="1">
      <alignment horizontal="center" vertical="top"/>
    </xf>
    <xf numFmtId="0" fontId="2" fillId="0" borderId="6" xfId="3" applyFont="1" applyBorder="1" applyAlignment="1">
      <alignment horizontal="center" vertical="top" wrapText="1"/>
    </xf>
    <xf numFmtId="0" fontId="2" fillId="3" borderId="8" xfId="3" applyFont="1" applyFill="1" applyBorder="1" applyAlignment="1">
      <alignment horizontal="center" vertical="top" wrapText="1"/>
    </xf>
    <xf numFmtId="166" fontId="2" fillId="3" borderId="8" xfId="3" applyNumberFormat="1" applyFont="1" applyFill="1" applyBorder="1" applyAlignment="1">
      <alignment horizontal="center" vertical="top"/>
    </xf>
    <xf numFmtId="166" fontId="2" fillId="3" borderId="8" xfId="3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horizontal="center"/>
    </xf>
    <xf numFmtId="0" fontId="7" fillId="0" borderId="0" xfId="3" applyFont="1"/>
    <xf numFmtId="0" fontId="2" fillId="3" borderId="9" xfId="3" applyFont="1" applyFill="1" applyBorder="1" applyAlignment="1">
      <alignment horizontal="center" vertical="top" wrapText="1"/>
    </xf>
    <xf numFmtId="0" fontId="3" fillId="3" borderId="8" xfId="3" applyFont="1" applyFill="1" applyBorder="1" applyAlignment="1">
      <alignment horizontal="center" vertical="top" wrapText="1"/>
    </xf>
    <xf numFmtId="166" fontId="3" fillId="3" borderId="8" xfId="3" applyNumberFormat="1" applyFont="1" applyFill="1" applyBorder="1" applyAlignment="1">
      <alignment horizontal="center" vertical="top"/>
    </xf>
    <xf numFmtId="0" fontId="2" fillId="3" borderId="10" xfId="3" applyFont="1" applyFill="1" applyBorder="1" applyAlignment="1">
      <alignment horizontal="center" vertical="top" wrapText="1"/>
    </xf>
    <xf numFmtId="0" fontId="5" fillId="3" borderId="10" xfId="3" applyFont="1" applyFill="1" applyBorder="1" applyAlignment="1">
      <alignment horizontal="center" vertical="top" wrapText="1"/>
    </xf>
    <xf numFmtId="0" fontId="2" fillId="3" borderId="11" xfId="3" applyFont="1" applyFill="1" applyBorder="1" applyAlignment="1">
      <alignment horizontal="center" vertical="top" wrapText="1"/>
    </xf>
    <xf numFmtId="166" fontId="2" fillId="0" borderId="1" xfId="3" applyNumberFormat="1" applyFont="1" applyBorder="1" applyAlignment="1">
      <alignment horizontal="center"/>
    </xf>
    <xf numFmtId="166" fontId="2" fillId="0" borderId="12" xfId="3" applyNumberFormat="1" applyFont="1" applyBorder="1" applyAlignment="1">
      <alignment horizontal="center"/>
    </xf>
    <xf numFmtId="166" fontId="2" fillId="0" borderId="13" xfId="3" applyNumberFormat="1" applyFont="1" applyBorder="1" applyAlignment="1">
      <alignment horizontal="center"/>
    </xf>
    <xf numFmtId="0" fontId="2" fillId="3" borderId="15" xfId="3" applyFont="1" applyFill="1" applyBorder="1" applyAlignment="1">
      <alignment horizontal="center" vertical="top" wrapText="1"/>
    </xf>
    <xf numFmtId="0" fontId="2" fillId="3" borderId="14" xfId="3" applyFont="1" applyFill="1" applyBorder="1" applyAlignment="1">
      <alignment horizontal="center" vertical="top" wrapText="1"/>
    </xf>
    <xf numFmtId="166" fontId="3" fillId="3" borderId="16" xfId="3" applyNumberFormat="1" applyFont="1" applyFill="1" applyBorder="1" applyAlignment="1">
      <alignment horizontal="center" vertical="top"/>
    </xf>
    <xf numFmtId="166" fontId="2" fillId="3" borderId="16" xfId="3" applyNumberFormat="1" applyFont="1" applyFill="1" applyBorder="1" applyAlignment="1">
      <alignment horizontal="center" vertical="top" wrapText="1"/>
    </xf>
    <xf numFmtId="166" fontId="2" fillId="3" borderId="16" xfId="3" applyNumberFormat="1" applyFont="1" applyFill="1" applyBorder="1" applyAlignment="1">
      <alignment horizontal="center" vertical="top"/>
    </xf>
    <xf numFmtId="0" fontId="3" fillId="6" borderId="11" xfId="3" applyFont="1" applyFill="1" applyBorder="1" applyAlignment="1">
      <alignment horizontal="center" vertical="top" wrapText="1"/>
    </xf>
    <xf numFmtId="0" fontId="3" fillId="6" borderId="8" xfId="3" applyFont="1" applyFill="1" applyBorder="1" applyAlignment="1">
      <alignment horizontal="center" vertical="top" wrapText="1"/>
    </xf>
    <xf numFmtId="166" fontId="3" fillId="6" borderId="8" xfId="3" applyNumberFormat="1" applyFont="1" applyFill="1" applyBorder="1" applyAlignment="1">
      <alignment horizontal="center" vertical="top"/>
    </xf>
    <xf numFmtId="166" fontId="3" fillId="6" borderId="8" xfId="3" applyNumberFormat="1" applyFont="1" applyFill="1" applyBorder="1" applyAlignment="1">
      <alignment horizontal="center" vertical="top" wrapText="1"/>
    </xf>
    <xf numFmtId="0" fontId="2" fillId="3" borderId="0" xfId="3" applyFont="1" applyFill="1" applyAlignment="1">
      <alignment horizontal="center" vertical="top" wrapText="1"/>
    </xf>
    <xf numFmtId="0" fontId="2" fillId="3" borderId="8" xfId="3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10" fillId="3" borderId="8" xfId="3" applyFont="1" applyFill="1" applyBorder="1" applyAlignment="1">
      <alignment horizontal="center" vertical="top" wrapText="1"/>
    </xf>
    <xf numFmtId="166" fontId="10" fillId="3" borderId="9" xfId="3" applyNumberFormat="1" applyFont="1" applyFill="1" applyBorder="1" applyAlignment="1">
      <alignment horizontal="center" vertical="top" wrapText="1"/>
    </xf>
    <xf numFmtId="0" fontId="4" fillId="0" borderId="0" xfId="0" applyFont="1"/>
    <xf numFmtId="0" fontId="5" fillId="3" borderId="7" xfId="3" applyFont="1" applyFill="1" applyBorder="1" applyAlignment="1">
      <alignment horizontal="center" vertical="top" wrapText="1"/>
    </xf>
    <xf numFmtId="166" fontId="5" fillId="3" borderId="6" xfId="3" applyNumberFormat="1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/>
    </xf>
    <xf numFmtId="0" fontId="9" fillId="3" borderId="10" xfId="3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9" fillId="3" borderId="6" xfId="3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center" vertical="top" wrapText="1"/>
    </xf>
    <xf numFmtId="0" fontId="9" fillId="3" borderId="0" xfId="3" applyFont="1" applyFill="1" applyAlignment="1">
      <alignment horizontal="left" vertical="top" wrapText="1"/>
    </xf>
    <xf numFmtId="0" fontId="9" fillId="3" borderId="9" xfId="3" applyFont="1" applyFill="1" applyBorder="1" applyAlignment="1">
      <alignment horizontal="left" vertical="top" wrapText="1"/>
    </xf>
    <xf numFmtId="0" fontId="2" fillId="3" borderId="7" xfId="3" applyFont="1" applyFill="1" applyBorder="1" applyAlignment="1">
      <alignment horizontal="center" vertical="top" wrapText="1"/>
    </xf>
    <xf numFmtId="166" fontId="2" fillId="0" borderId="8" xfId="3" applyNumberFormat="1" applyFont="1" applyBorder="1" applyAlignment="1">
      <alignment horizontal="center" vertical="top"/>
    </xf>
    <xf numFmtId="0" fontId="3" fillId="7" borderId="11" xfId="3" applyFont="1" applyFill="1" applyBorder="1" applyAlignment="1">
      <alignment horizontal="center" vertical="top" wrapText="1"/>
    </xf>
    <xf numFmtId="0" fontId="3" fillId="7" borderId="6" xfId="3" applyFont="1" applyFill="1" applyBorder="1" applyAlignment="1">
      <alignment horizontal="center" vertical="top" wrapText="1"/>
    </xf>
    <xf numFmtId="166" fontId="3" fillId="7" borderId="8" xfId="3" applyNumberFormat="1" applyFont="1" applyFill="1" applyBorder="1" applyAlignment="1">
      <alignment horizontal="center" vertical="top"/>
    </xf>
    <xf numFmtId="0" fontId="3" fillId="7" borderId="8" xfId="3" applyFont="1" applyFill="1" applyBorder="1" applyAlignment="1">
      <alignment horizontal="center" vertical="top" wrapText="1"/>
    </xf>
    <xf numFmtId="0" fontId="10" fillId="3" borderId="6" xfId="3" applyFont="1" applyFill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10" fillId="8" borderId="0" xfId="3" applyFont="1" applyFill="1" applyAlignment="1">
      <alignment horizontal="center" vertical="top" wrapText="1"/>
    </xf>
    <xf numFmtId="0" fontId="3" fillId="8" borderId="6" xfId="3" applyFont="1" applyFill="1" applyBorder="1" applyAlignment="1">
      <alignment horizontal="center" vertical="top" wrapText="1"/>
    </xf>
    <xf numFmtId="0" fontId="10" fillId="8" borderId="6" xfId="3" applyFont="1" applyFill="1" applyBorder="1" applyAlignment="1">
      <alignment horizontal="center" vertical="top" wrapText="1"/>
    </xf>
    <xf numFmtId="0" fontId="3" fillId="4" borderId="8" xfId="3" applyFont="1" applyFill="1" applyBorder="1" applyAlignment="1">
      <alignment horizontal="center" vertical="top" wrapText="1"/>
    </xf>
    <xf numFmtId="166" fontId="3" fillId="4" borderId="8" xfId="3" applyNumberFormat="1" applyFont="1" applyFill="1" applyBorder="1" applyAlignment="1">
      <alignment horizontal="center" vertical="top"/>
    </xf>
    <xf numFmtId="166" fontId="3" fillId="4" borderId="8" xfId="3" applyNumberFormat="1" applyFont="1" applyFill="1" applyBorder="1" applyAlignment="1">
      <alignment horizontal="center" vertical="top" wrapText="1"/>
    </xf>
    <xf numFmtId="0" fontId="2" fillId="0" borderId="18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2" fontId="3" fillId="0" borderId="1" xfId="3" applyNumberFormat="1" applyFont="1" applyBorder="1" applyAlignment="1">
      <alignment horizontal="center" vertical="top" wrapText="1"/>
    </xf>
    <xf numFmtId="166" fontId="3" fillId="0" borderId="1" xfId="3" applyNumberFormat="1" applyFont="1" applyBorder="1" applyAlignment="1">
      <alignment horizontal="center" vertical="top" wrapText="1"/>
    </xf>
    <xf numFmtId="164" fontId="3" fillId="0" borderId="1" xfId="3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164" fontId="2" fillId="0" borderId="1" xfId="3" applyNumberFormat="1" applyFont="1" applyBorder="1" applyAlignment="1">
      <alignment horizontal="center" vertical="top" wrapText="1"/>
    </xf>
    <xf numFmtId="0" fontId="2" fillId="0" borderId="19" xfId="3" applyFont="1" applyBorder="1" applyAlignment="1">
      <alignment horizontal="center" vertical="top" wrapText="1"/>
    </xf>
    <xf numFmtId="166" fontId="2" fillId="0" borderId="1" xfId="3" applyNumberFormat="1" applyFont="1" applyBorder="1" applyAlignment="1">
      <alignment horizontal="center" vertical="top" wrapText="1"/>
    </xf>
    <xf numFmtId="164" fontId="3" fillId="0" borderId="20" xfId="3" applyNumberFormat="1" applyFont="1" applyBorder="1" applyAlignment="1">
      <alignment horizontal="center" vertical="top" wrapText="1"/>
    </xf>
    <xf numFmtId="164" fontId="2" fillId="0" borderId="20" xfId="3" applyNumberFormat="1" applyFont="1" applyBorder="1" applyAlignment="1">
      <alignment horizontal="center" vertical="top" wrapText="1"/>
    </xf>
    <xf numFmtId="2" fontId="2" fillId="0" borderId="1" xfId="3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1" xfId="3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2" fontId="3" fillId="0" borderId="5" xfId="3" applyNumberFormat="1" applyFont="1" applyBorder="1" applyAlignment="1">
      <alignment horizontal="center" vertical="top" wrapText="1"/>
    </xf>
    <xf numFmtId="2" fontId="2" fillId="0" borderId="20" xfId="3" applyNumberFormat="1" applyFont="1" applyBorder="1" applyAlignment="1">
      <alignment horizontal="center" vertical="top" wrapText="1"/>
    </xf>
    <xf numFmtId="0" fontId="2" fillId="0" borderId="15" xfId="3" applyFont="1" applyBorder="1"/>
    <xf numFmtId="2" fontId="2" fillId="0" borderId="13" xfId="3" applyNumberFormat="1" applyFont="1" applyBorder="1" applyAlignment="1">
      <alignment horizontal="center" vertical="top" wrapText="1"/>
    </xf>
    <xf numFmtId="2" fontId="3" fillId="3" borderId="9" xfId="3" applyNumberFormat="1" applyFont="1" applyFill="1" applyBorder="1" applyAlignment="1">
      <alignment horizontal="center" vertical="top"/>
    </xf>
    <xf numFmtId="2" fontId="2" fillId="0" borderId="9" xfId="3" applyNumberFormat="1" applyFont="1" applyBorder="1" applyAlignment="1">
      <alignment horizontal="center" vertical="top"/>
    </xf>
    <xf numFmtId="2" fontId="2" fillId="0" borderId="8" xfId="3" applyNumberFormat="1" applyFont="1" applyBorder="1" applyAlignment="1">
      <alignment horizontal="center" vertical="top" wrapText="1"/>
    </xf>
    <xf numFmtId="2" fontId="2" fillId="0" borderId="8" xfId="3" applyNumberFormat="1" applyFont="1" applyBorder="1" applyAlignment="1">
      <alignment horizontal="center" vertical="top"/>
    </xf>
    <xf numFmtId="2" fontId="2" fillId="0" borderId="9" xfId="3" applyNumberFormat="1" applyFont="1" applyBorder="1" applyAlignment="1">
      <alignment horizontal="center" vertical="top" wrapText="1"/>
    </xf>
    <xf numFmtId="2" fontId="2" fillId="3" borderId="9" xfId="3" applyNumberFormat="1" applyFont="1" applyFill="1" applyBorder="1" applyAlignment="1">
      <alignment horizontal="center" vertical="top" wrapText="1"/>
    </xf>
    <xf numFmtId="2" fontId="2" fillId="3" borderId="8" xfId="3" applyNumberFormat="1" applyFont="1" applyFill="1" applyBorder="1" applyAlignment="1">
      <alignment horizontal="center" vertical="top" wrapText="1"/>
    </xf>
    <xf numFmtId="2" fontId="3" fillId="3" borderId="6" xfId="3" applyNumberFormat="1" applyFont="1" applyFill="1" applyBorder="1" applyAlignment="1">
      <alignment horizontal="center" vertical="top" wrapText="1"/>
    </xf>
    <xf numFmtId="2" fontId="3" fillId="3" borderId="1" xfId="3" applyNumberFormat="1" applyFont="1" applyFill="1" applyBorder="1" applyAlignment="1">
      <alignment horizontal="center" vertical="top" wrapText="1"/>
    </xf>
    <xf numFmtId="0" fontId="2" fillId="3" borderId="18" xfId="3" applyFont="1" applyFill="1" applyBorder="1" applyAlignment="1">
      <alignment horizontal="center" vertical="top" wrapText="1"/>
    </xf>
    <xf numFmtId="2" fontId="2" fillId="3" borderId="18" xfId="3" applyNumberFormat="1" applyFont="1" applyFill="1" applyBorder="1" applyAlignment="1">
      <alignment horizontal="center" vertical="top" wrapText="1"/>
    </xf>
    <xf numFmtId="2" fontId="2" fillId="0" borderId="18" xfId="3" applyNumberFormat="1" applyFont="1" applyBorder="1" applyAlignment="1">
      <alignment horizontal="center" vertical="top" wrapText="1"/>
    </xf>
    <xf numFmtId="0" fontId="4" fillId="3" borderId="6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2" fontId="12" fillId="3" borderId="6" xfId="3" applyNumberFormat="1" applyFont="1" applyFill="1" applyBorder="1" applyAlignment="1">
      <alignment horizontal="center" vertical="top" wrapText="1"/>
    </xf>
    <xf numFmtId="2" fontId="4" fillId="3" borderId="9" xfId="3" applyNumberFormat="1" applyFont="1" applyFill="1" applyBorder="1" applyAlignment="1">
      <alignment horizontal="center" vertical="top" wrapText="1"/>
    </xf>
    <xf numFmtId="2" fontId="4" fillId="3" borderId="8" xfId="3" applyNumberFormat="1" applyFont="1" applyFill="1" applyBorder="1" applyAlignment="1">
      <alignment horizontal="center" vertical="top" wrapText="1"/>
    </xf>
    <xf numFmtId="0" fontId="4" fillId="3" borderId="9" xfId="3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2" fontId="3" fillId="4" borderId="6" xfId="0" applyNumberFormat="1" applyFont="1" applyFill="1" applyBorder="1" applyAlignment="1">
      <alignment horizontal="center" vertical="top"/>
    </xf>
    <xf numFmtId="2" fontId="3" fillId="4" borderId="6" xfId="1" applyNumberFormat="1" applyFont="1" applyFill="1" applyBorder="1" applyAlignment="1">
      <alignment horizontal="center" vertical="top"/>
    </xf>
    <xf numFmtId="0" fontId="2" fillId="3" borderId="6" xfId="3" applyFont="1" applyFill="1" applyBorder="1" applyAlignment="1">
      <alignment horizontal="left" vertical="top" wrapText="1" shrinkToFit="1"/>
    </xf>
    <xf numFmtId="0" fontId="2" fillId="3" borderId="6" xfId="3" applyFont="1" applyFill="1" applyBorder="1" applyAlignment="1">
      <alignment horizontal="center" vertical="top" wrapText="1" shrinkToFit="1"/>
    </xf>
    <xf numFmtId="0" fontId="3" fillId="3" borderId="6" xfId="3" applyFont="1" applyFill="1" applyBorder="1" applyAlignment="1">
      <alignment horizontal="center" vertical="top" wrapText="1" shrinkToFit="1"/>
    </xf>
    <xf numFmtId="49" fontId="2" fillId="3" borderId="15" xfId="3" applyNumberFormat="1" applyFont="1" applyFill="1" applyBorder="1" applyAlignment="1">
      <alignment horizontal="center" vertical="top" wrapText="1" shrinkToFit="1"/>
    </xf>
    <xf numFmtId="2" fontId="2" fillId="3" borderId="6" xfId="3" applyNumberFormat="1" applyFont="1" applyFill="1" applyBorder="1" applyAlignment="1">
      <alignment horizontal="center" vertical="top" wrapText="1" shrinkToFit="1"/>
    </xf>
    <xf numFmtId="0" fontId="3" fillId="3" borderId="9" xfId="3" applyFont="1" applyFill="1" applyBorder="1" applyAlignment="1">
      <alignment horizontal="center" vertical="top" wrapText="1" shrinkToFit="1"/>
    </xf>
    <xf numFmtId="2" fontId="3" fillId="3" borderId="6" xfId="3" applyNumberFormat="1" applyFont="1" applyFill="1" applyBorder="1" applyAlignment="1">
      <alignment horizontal="center" vertical="top" wrapText="1" shrinkToFit="1"/>
    </xf>
    <xf numFmtId="0" fontId="2" fillId="3" borderId="0" xfId="3" applyFont="1" applyFill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center" shrinkToFit="1"/>
    </xf>
    <xf numFmtId="167" fontId="3" fillId="3" borderId="6" xfId="3" applyNumberFormat="1" applyFont="1" applyFill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center" shrinkToFit="1"/>
    </xf>
    <xf numFmtId="166" fontId="2" fillId="3" borderId="6" xfId="3" applyNumberFormat="1" applyFont="1" applyFill="1" applyBorder="1" applyAlignment="1">
      <alignment horizontal="center" vertical="top" wrapText="1" shrinkToFit="1"/>
    </xf>
    <xf numFmtId="167" fontId="2" fillId="3" borderId="6" xfId="3" applyNumberFormat="1" applyFont="1" applyFill="1" applyBorder="1" applyAlignment="1">
      <alignment horizontal="center" vertical="top" wrapText="1" shrinkToFit="1"/>
    </xf>
    <xf numFmtId="0" fontId="2" fillId="3" borderId="6" xfId="3" applyFont="1" applyFill="1" applyBorder="1" applyAlignment="1">
      <alignment vertical="top" wrapText="1" shrinkToFit="1"/>
    </xf>
    <xf numFmtId="164" fontId="2" fillId="3" borderId="6" xfId="3" applyNumberFormat="1" applyFont="1" applyFill="1" applyBorder="1" applyAlignment="1">
      <alignment horizontal="center" vertical="top" wrapText="1" shrinkToFit="1"/>
    </xf>
    <xf numFmtId="0" fontId="2" fillId="3" borderId="6" xfId="3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top" wrapText="1" shrinkToFit="1"/>
    </xf>
    <xf numFmtId="164" fontId="2" fillId="0" borderId="6" xfId="0" applyNumberFormat="1" applyFont="1" applyBorder="1" applyAlignment="1">
      <alignment horizontal="center" vertical="top"/>
    </xf>
    <xf numFmtId="164" fontId="2" fillId="0" borderId="6" xfId="3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164" fontId="2" fillId="3" borderId="6" xfId="3" applyNumberFormat="1" applyFont="1" applyFill="1" applyBorder="1" applyAlignment="1">
      <alignment horizontal="center" vertical="top" wrapText="1"/>
    </xf>
    <xf numFmtId="164" fontId="3" fillId="3" borderId="6" xfId="3" applyNumberFormat="1" applyFont="1" applyFill="1" applyBorder="1" applyAlignment="1">
      <alignment horizontal="center" vertical="top"/>
    </xf>
    <xf numFmtId="164" fontId="2" fillId="3" borderId="6" xfId="3" applyNumberFormat="1" applyFont="1" applyFill="1" applyBorder="1" applyAlignment="1">
      <alignment horizontal="center" vertical="top"/>
    </xf>
    <xf numFmtId="2" fontId="2" fillId="3" borderId="6" xfId="3" applyNumberFormat="1" applyFont="1" applyFill="1" applyBorder="1" applyAlignment="1">
      <alignment horizontal="center" vertical="top" wrapText="1"/>
    </xf>
    <xf numFmtId="164" fontId="2" fillId="3" borderId="15" xfId="3" applyNumberFormat="1" applyFont="1" applyFill="1" applyBorder="1" applyAlignment="1">
      <alignment horizontal="center" vertical="top" wrapText="1"/>
    </xf>
    <xf numFmtId="2" fontId="2" fillId="3" borderId="15" xfId="3" applyNumberFormat="1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center" wrapText="1"/>
    </xf>
    <xf numFmtId="2" fontId="3" fillId="3" borderId="6" xfId="3" applyNumberFormat="1" applyFont="1" applyFill="1" applyBorder="1" applyAlignment="1">
      <alignment horizontal="center" vertical="center" wrapText="1"/>
    </xf>
    <xf numFmtId="0" fontId="2" fillId="0" borderId="6" xfId="3" applyFont="1" applyBorder="1"/>
    <xf numFmtId="2" fontId="2" fillId="3" borderId="6" xfId="3" applyNumberFormat="1" applyFont="1" applyFill="1" applyBorder="1" applyAlignment="1">
      <alignment horizontal="center" vertical="center" wrapText="1"/>
    </xf>
    <xf numFmtId="2" fontId="2" fillId="3" borderId="24" xfId="3" applyNumberFormat="1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 shrinkToFit="1"/>
    </xf>
    <xf numFmtId="0" fontId="3" fillId="3" borderId="6" xfId="3" applyFont="1" applyFill="1" applyBorder="1" applyAlignment="1">
      <alignment horizontal="center" vertical="center" wrapText="1" shrinkToFit="1"/>
    </xf>
    <xf numFmtId="2" fontId="3" fillId="3" borderId="24" xfId="3" applyNumberFormat="1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2" fontId="2" fillId="3" borderId="15" xfId="3" applyNumberFormat="1" applyFont="1" applyFill="1" applyBorder="1" applyAlignment="1">
      <alignment horizontal="center" vertical="center" wrapText="1"/>
    </xf>
    <xf numFmtId="2" fontId="2" fillId="3" borderId="28" xfId="3" applyNumberFormat="1" applyFont="1" applyFill="1" applyBorder="1" applyAlignment="1">
      <alignment horizontal="center" vertical="center" wrapText="1"/>
    </xf>
    <xf numFmtId="0" fontId="3" fillId="9" borderId="6" xfId="3" applyFont="1" applyFill="1" applyBorder="1" applyAlignment="1">
      <alignment horizontal="center" vertical="center" wrapText="1" shrinkToFit="1"/>
    </xf>
    <xf numFmtId="2" fontId="3" fillId="9" borderId="6" xfId="3" applyNumberFormat="1" applyFont="1" applyFill="1" applyBorder="1" applyAlignment="1">
      <alignment horizontal="center" vertical="center" wrapText="1"/>
    </xf>
    <xf numFmtId="0" fontId="2" fillId="3" borderId="0" xfId="3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3" applyFont="1" applyFill="1"/>
    <xf numFmtId="0" fontId="6" fillId="3" borderId="6" xfId="3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 shrinkToFit="1"/>
    </xf>
    <xf numFmtId="168" fontId="3" fillId="6" borderId="6" xfId="0" applyNumberFormat="1" applyFont="1" applyFill="1" applyBorder="1" applyAlignment="1">
      <alignment horizontal="center" vertical="top" wrapText="1"/>
    </xf>
    <xf numFmtId="0" fontId="9" fillId="3" borderId="10" xfId="3" applyFont="1" applyFill="1" applyBorder="1" applyAlignment="1">
      <alignment horizontal="center" vertical="top" wrapText="1"/>
    </xf>
    <xf numFmtId="0" fontId="2" fillId="10" borderId="18" xfId="3" applyFont="1" applyFill="1" applyBorder="1" applyAlignment="1">
      <alignment horizontal="center" vertical="top" wrapText="1"/>
    </xf>
    <xf numFmtId="0" fontId="3" fillId="10" borderId="19" xfId="3" applyFont="1" applyFill="1" applyBorder="1" applyAlignment="1">
      <alignment horizontal="center" vertical="top" wrapText="1"/>
    </xf>
    <xf numFmtId="168" fontId="3" fillId="10" borderId="18" xfId="3" applyNumberFormat="1" applyFont="1" applyFill="1" applyBorder="1" applyAlignment="1">
      <alignment horizontal="center" vertical="top" wrapText="1"/>
    </xf>
    <xf numFmtId="0" fontId="2" fillId="6" borderId="0" xfId="3" applyFont="1" applyFill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 shrinkToFit="1"/>
    </xf>
    <xf numFmtId="168" fontId="3" fillId="0" borderId="5" xfId="3" applyNumberFormat="1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 shrinkToFit="1"/>
    </xf>
    <xf numFmtId="168" fontId="2" fillId="0" borderId="1" xfId="3" applyNumberFormat="1" applyFont="1" applyBorder="1" applyAlignment="1">
      <alignment horizontal="center" vertical="top" wrapText="1"/>
    </xf>
    <xf numFmtId="168" fontId="3" fillId="0" borderId="1" xfId="3" applyNumberFormat="1" applyFont="1" applyBorder="1" applyAlignment="1">
      <alignment horizontal="center" vertical="top" wrapText="1"/>
    </xf>
    <xf numFmtId="168" fontId="2" fillId="3" borderId="1" xfId="3" applyNumberFormat="1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 shrinkToFit="1"/>
    </xf>
    <xf numFmtId="168" fontId="3" fillId="6" borderId="9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3" fontId="3" fillId="4" borderId="6" xfId="0" applyNumberFormat="1" applyFont="1" applyFill="1" applyBorder="1" applyAlignment="1">
      <alignment horizontal="center" vertical="top"/>
    </xf>
    <xf numFmtId="3" fontId="2" fillId="4" borderId="9" xfId="0" applyNumberFormat="1" applyFont="1" applyFill="1" applyBorder="1" applyAlignment="1">
      <alignment horizontal="center" vertical="top"/>
    </xf>
    <xf numFmtId="168" fontId="3" fillId="4" borderId="6" xfId="0" applyNumberFormat="1" applyFont="1" applyFill="1" applyBorder="1" applyAlignment="1">
      <alignment horizontal="center" vertical="top"/>
    </xf>
    <xf numFmtId="168" fontId="3" fillId="4" borderId="6" xfId="0" applyNumberFormat="1" applyFont="1" applyFill="1" applyBorder="1" applyAlignment="1">
      <alignment horizontal="center" vertical="top" wrapText="1"/>
    </xf>
    <xf numFmtId="164" fontId="3" fillId="4" borderId="1" xfId="3" applyNumberFormat="1" applyFont="1" applyFill="1" applyBorder="1" applyAlignment="1">
      <alignment horizontal="center" vertical="top" wrapText="1"/>
    </xf>
    <xf numFmtId="164" fontId="2" fillId="4" borderId="1" xfId="3" applyNumberFormat="1" applyFont="1" applyFill="1" applyBorder="1" applyAlignment="1">
      <alignment horizontal="center" vertical="top" wrapText="1"/>
    </xf>
    <xf numFmtId="164" fontId="2" fillId="4" borderId="1" xfId="3" applyNumberFormat="1" applyFont="1" applyFill="1" applyBorder="1" applyAlignment="1">
      <alignment horizontal="center" vertical="top"/>
    </xf>
    <xf numFmtId="2" fontId="2" fillId="4" borderId="1" xfId="3" applyNumberFormat="1" applyFont="1" applyFill="1" applyBorder="1" applyAlignment="1">
      <alignment horizontal="center" vertical="top" wrapText="1"/>
    </xf>
    <xf numFmtId="0" fontId="2" fillId="11" borderId="18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top" wrapText="1"/>
    </xf>
    <xf numFmtId="164" fontId="3" fillId="11" borderId="18" xfId="3" applyNumberFormat="1" applyFont="1" applyFill="1" applyBorder="1" applyAlignment="1">
      <alignment horizontal="center" vertical="top" wrapText="1"/>
    </xf>
    <xf numFmtId="2" fontId="3" fillId="11" borderId="18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166" fontId="12" fillId="0" borderId="6" xfId="0" applyNumberFormat="1" applyFont="1" applyBorder="1" applyAlignment="1">
      <alignment horizontal="center" vertical="top" wrapText="1"/>
    </xf>
    <xf numFmtId="166" fontId="4" fillId="0" borderId="6" xfId="0" applyNumberFormat="1" applyFont="1" applyBorder="1" applyAlignment="1">
      <alignment horizontal="center" vertical="top" wrapText="1"/>
    </xf>
    <xf numFmtId="0" fontId="2" fillId="0" borderId="7" xfId="3" applyFont="1" applyBorder="1"/>
    <xf numFmtId="0" fontId="2" fillId="0" borderId="6" xfId="0" applyFont="1" applyBorder="1" applyAlignment="1">
      <alignment horizontal="center" vertical="top" wrapText="1" shrinkToFit="1"/>
    </xf>
    <xf numFmtId="0" fontId="3" fillId="0" borderId="6" xfId="0" applyFont="1" applyBorder="1" applyAlignment="1">
      <alignment horizontal="center" vertical="top" wrapText="1" shrinkToFit="1"/>
    </xf>
    <xf numFmtId="2" fontId="3" fillId="0" borderId="6" xfId="0" applyNumberFormat="1" applyFont="1" applyBorder="1" applyAlignment="1">
      <alignment horizontal="center" vertical="top" wrapText="1" shrinkToFit="1"/>
    </xf>
    <xf numFmtId="2" fontId="2" fillId="0" borderId="6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 shrinkToFit="1"/>
    </xf>
    <xf numFmtId="0" fontId="3" fillId="0" borderId="6" xfId="3" applyFont="1" applyBorder="1" applyAlignment="1">
      <alignment horizontal="center" vertical="top" wrapText="1"/>
    </xf>
    <xf numFmtId="4" fontId="3" fillId="0" borderId="6" xfId="3" applyNumberFormat="1" applyFont="1" applyBorder="1" applyAlignment="1">
      <alignment horizontal="center" vertical="top"/>
    </xf>
    <xf numFmtId="4" fontId="3" fillId="0" borderId="6" xfId="3" applyNumberFormat="1" applyFont="1" applyBorder="1" applyAlignment="1">
      <alignment horizontal="center" vertical="top" wrapText="1"/>
    </xf>
    <xf numFmtId="166" fontId="3" fillId="0" borderId="6" xfId="3" applyNumberFormat="1" applyFont="1" applyBorder="1" applyAlignment="1">
      <alignment horizontal="center" vertical="top" wrapText="1"/>
    </xf>
    <xf numFmtId="4" fontId="2" fillId="0" borderId="6" xfId="3" applyNumberFormat="1" applyFont="1" applyBorder="1" applyAlignment="1">
      <alignment horizontal="center" vertical="top"/>
    </xf>
    <xf numFmtId="4" fontId="2" fillId="0" borderId="6" xfId="3" applyNumberFormat="1" applyFont="1" applyBorder="1" applyAlignment="1">
      <alignment horizontal="center" vertical="top" wrapText="1"/>
    </xf>
    <xf numFmtId="166" fontId="2" fillId="0" borderId="6" xfId="3" applyNumberFormat="1" applyFont="1" applyBorder="1" applyAlignment="1">
      <alignment horizontal="center" vertical="top" wrapText="1"/>
    </xf>
    <xf numFmtId="2" fontId="2" fillId="0" borderId="6" xfId="3" applyNumberFormat="1" applyFont="1" applyBorder="1" applyAlignment="1">
      <alignment horizontal="center" vertical="top" wrapText="1"/>
    </xf>
    <xf numFmtId="4" fontId="3" fillId="3" borderId="6" xfId="3" applyNumberFormat="1" applyFont="1" applyFill="1" applyBorder="1" applyAlignment="1">
      <alignment horizontal="center" vertical="top" wrapText="1"/>
    </xf>
    <xf numFmtId="4" fontId="2" fillId="3" borderId="6" xfId="3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6" xfId="0" applyFont="1" applyBorder="1"/>
    <xf numFmtId="0" fontId="2" fillId="10" borderId="6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2" fillId="10" borderId="0" xfId="0" applyFont="1" applyFill="1" applyAlignment="1">
      <alignment horizontal="center" vertical="top" wrapText="1"/>
    </xf>
    <xf numFmtId="168" fontId="2" fillId="10" borderId="0" xfId="0" applyNumberFormat="1" applyFont="1" applyFill="1" applyAlignment="1">
      <alignment horizontal="center" vertical="top" wrapText="1"/>
    </xf>
    <xf numFmtId="2" fontId="3" fillId="10" borderId="6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left" vertical="top" wrapText="1"/>
    </xf>
    <xf numFmtId="170" fontId="2" fillId="3" borderId="6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center" vertical="top" wrapText="1"/>
    </xf>
    <xf numFmtId="168" fontId="2" fillId="3" borderId="8" xfId="0" applyNumberFormat="1" applyFont="1" applyFill="1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4" fontId="6" fillId="3" borderId="6" xfId="0" applyNumberFormat="1" applyFont="1" applyFill="1" applyBorder="1" applyAlignment="1">
      <alignment horizontal="center" vertical="top" wrapText="1"/>
    </xf>
    <xf numFmtId="4" fontId="9" fillId="3" borderId="6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168" fontId="2" fillId="3" borderId="6" xfId="0" applyNumberFormat="1" applyFont="1" applyFill="1" applyBorder="1" applyAlignment="1">
      <alignment horizontal="center" vertical="top" wrapText="1"/>
    </xf>
    <xf numFmtId="169" fontId="2" fillId="3" borderId="6" xfId="0" applyNumberFormat="1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/>
    <xf numFmtId="0" fontId="2" fillId="3" borderId="7" xfId="0" applyFont="1" applyFill="1" applyBorder="1"/>
    <xf numFmtId="0" fontId="2" fillId="3" borderId="6" xfId="0" applyFont="1" applyFill="1" applyBorder="1"/>
    <xf numFmtId="2" fontId="2" fillId="3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  <xf numFmtId="2" fontId="2" fillId="3" borderId="8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/>
    </xf>
    <xf numFmtId="2" fontId="2" fillId="4" borderId="6" xfId="0" applyNumberFormat="1" applyFont="1" applyFill="1" applyBorder="1" applyAlignment="1">
      <alignment horizontal="center" vertical="top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2" fillId="0" borderId="31" xfId="3" applyFont="1" applyBorder="1" applyAlignment="1">
      <alignment horizontal="center"/>
    </xf>
    <xf numFmtId="166" fontId="6" fillId="3" borderId="6" xfId="0" applyNumberFormat="1" applyFont="1" applyFill="1" applyBorder="1" applyAlignment="1">
      <alignment horizontal="center" vertical="top"/>
    </xf>
    <xf numFmtId="166" fontId="9" fillId="3" borderId="6" xfId="0" applyNumberFormat="1" applyFont="1" applyFill="1" applyBorder="1" applyAlignment="1">
      <alignment horizontal="center" vertical="top"/>
    </xf>
    <xf numFmtId="166" fontId="9" fillId="3" borderId="6" xfId="0" applyNumberFormat="1" applyFont="1" applyFill="1" applyBorder="1" applyAlignment="1">
      <alignment horizontal="center" vertical="top" wrapText="1"/>
    </xf>
    <xf numFmtId="166" fontId="9" fillId="3" borderId="6" xfId="0" applyNumberFormat="1" applyFont="1" applyFill="1" applyBorder="1" applyAlignment="1">
      <alignment horizontal="left" vertical="top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168" fontId="9" fillId="3" borderId="6" xfId="3" applyNumberFormat="1" applyFont="1" applyFill="1" applyBorder="1" applyAlignment="1">
      <alignment horizontal="center" vertical="top" wrapText="1"/>
    </xf>
    <xf numFmtId="168" fontId="9" fillId="3" borderId="6" xfId="3" applyNumberFormat="1" applyFont="1" applyFill="1" applyBorder="1" applyAlignment="1">
      <alignment horizontal="left" vertical="top"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vertical="top" wrapText="1"/>
    </xf>
    <xf numFmtId="168" fontId="6" fillId="3" borderId="6" xfId="3" applyNumberFormat="1" applyFont="1" applyFill="1" applyBorder="1" applyAlignment="1">
      <alignment horizontal="center" vertical="top" wrapText="1"/>
    </xf>
    <xf numFmtId="168" fontId="9" fillId="3" borderId="6" xfId="3" applyNumberFormat="1" applyFont="1" applyFill="1" applyBorder="1" applyAlignment="1">
      <alignment vertical="top" wrapText="1"/>
    </xf>
    <xf numFmtId="0" fontId="9" fillId="0" borderId="6" xfId="3" applyFont="1" applyBorder="1" applyAlignment="1">
      <alignment horizontal="center" vertical="top" wrapText="1"/>
    </xf>
    <xf numFmtId="0" fontId="2" fillId="0" borderId="0" xfId="3" applyFont="1" applyAlignment="1">
      <alignment vertical="top"/>
    </xf>
    <xf numFmtId="0" fontId="2" fillId="0" borderId="0" xfId="3" applyFont="1" applyAlignment="1">
      <alignment horizontal="center" vertical="top"/>
    </xf>
    <xf numFmtId="0" fontId="6" fillId="0" borderId="6" xfId="3" applyFont="1" applyBorder="1" applyAlignment="1">
      <alignment horizontal="center" vertical="top" wrapText="1"/>
    </xf>
    <xf numFmtId="2" fontId="6" fillId="0" borderId="6" xfId="3" applyNumberFormat="1" applyFont="1" applyBorder="1" applyAlignment="1">
      <alignment horizontal="center" vertical="top" wrapText="1"/>
    </xf>
    <xf numFmtId="2" fontId="9" fillId="0" borderId="6" xfId="3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vertical="top"/>
    </xf>
    <xf numFmtId="169" fontId="6" fillId="3" borderId="6" xfId="0" applyNumberFormat="1" applyFont="1" applyFill="1" applyBorder="1" applyAlignment="1">
      <alignment horizontal="center" vertical="top" wrapText="1"/>
    </xf>
    <xf numFmtId="169" fontId="9" fillId="3" borderId="6" xfId="0" applyNumberFormat="1" applyFont="1" applyFill="1" applyBorder="1" applyAlignment="1">
      <alignment horizontal="center" vertical="top" wrapText="1"/>
    </xf>
    <xf numFmtId="168" fontId="9" fillId="0" borderId="6" xfId="3" applyNumberFormat="1" applyFont="1" applyBorder="1" applyAlignment="1">
      <alignment vertical="top" wrapText="1"/>
    </xf>
    <xf numFmtId="169" fontId="9" fillId="3" borderId="6" xfId="0" applyNumberFormat="1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>
      <alignment vertical="top" wrapText="1"/>
    </xf>
    <xf numFmtId="2" fontId="9" fillId="3" borderId="6" xfId="0" applyNumberFormat="1" applyFont="1" applyFill="1" applyBorder="1" applyAlignment="1">
      <alignment horizontal="center" vertical="top" wrapText="1"/>
    </xf>
    <xf numFmtId="2" fontId="9" fillId="3" borderId="6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2" fontId="9" fillId="3" borderId="6" xfId="0" applyNumberFormat="1" applyFont="1" applyFill="1" applyBorder="1" applyAlignment="1">
      <alignment vertical="top" wrapText="1"/>
    </xf>
    <xf numFmtId="2" fontId="3" fillId="0" borderId="6" xfId="0" applyNumberFormat="1" applyFont="1" applyBorder="1" applyAlignment="1">
      <alignment horizontal="left" vertical="top"/>
    </xf>
    <xf numFmtId="0" fontId="9" fillId="3" borderId="6" xfId="0" applyFont="1" applyFill="1" applyBorder="1" applyAlignment="1">
      <alignment vertical="top" wrapText="1"/>
    </xf>
    <xf numFmtId="2" fontId="6" fillId="3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vertical="top" wrapText="1"/>
    </xf>
    <xf numFmtId="0" fontId="16" fillId="4" borderId="6" xfId="0" applyFont="1" applyFill="1" applyBorder="1" applyAlignment="1">
      <alignment horizontal="center" vertical="top" wrapText="1"/>
    </xf>
    <xf numFmtId="2" fontId="16" fillId="4" borderId="6" xfId="0" applyNumberFormat="1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top" wrapText="1"/>
    </xf>
    <xf numFmtId="2" fontId="6" fillId="12" borderId="6" xfId="0" applyNumberFormat="1" applyFont="1" applyFill="1" applyBorder="1" applyAlignment="1">
      <alignment horizontal="center" vertical="top"/>
    </xf>
    <xf numFmtId="2" fontId="6" fillId="12" borderId="6" xfId="0" applyNumberFormat="1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2" fontId="18" fillId="5" borderId="0" xfId="0" applyNumberFormat="1" applyFont="1" applyFill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3" borderId="15" xfId="3" applyFont="1" applyFill="1" applyBorder="1" applyAlignment="1">
      <alignment horizontal="center" vertical="top" wrapText="1"/>
    </xf>
    <xf numFmtId="0" fontId="2" fillId="0" borderId="10" xfId="3" applyFont="1" applyBorder="1" applyAlignment="1">
      <alignment horizontal="center" vertical="top" wrapText="1"/>
    </xf>
    <xf numFmtId="166" fontId="20" fillId="3" borderId="8" xfId="3" applyNumberFormat="1" applyFont="1" applyFill="1" applyBorder="1" applyAlignment="1">
      <alignment horizontal="center" vertical="top"/>
    </xf>
    <xf numFmtId="166" fontId="20" fillId="3" borderId="8" xfId="3" applyNumberFormat="1" applyFont="1" applyFill="1" applyBorder="1" applyAlignment="1">
      <alignment horizontal="center" vertical="top" wrapText="1"/>
    </xf>
    <xf numFmtId="166" fontId="20" fillId="0" borderId="0" xfId="3" applyNumberFormat="1" applyFont="1" applyAlignment="1">
      <alignment horizontal="center"/>
    </xf>
    <xf numFmtId="0" fontId="2" fillId="0" borderId="14" xfId="3" applyFont="1" applyFill="1" applyBorder="1" applyAlignment="1">
      <alignment horizontal="center" vertical="top" wrapText="1"/>
    </xf>
    <xf numFmtId="0" fontId="3" fillId="0" borderId="8" xfId="3" applyFont="1" applyFill="1" applyBorder="1" applyAlignment="1">
      <alignment horizontal="center" vertical="top" wrapText="1"/>
    </xf>
    <xf numFmtId="166" fontId="3" fillId="0" borderId="8" xfId="3" applyNumberFormat="1" applyFont="1" applyFill="1" applyBorder="1" applyAlignment="1">
      <alignment horizontal="center" vertical="top"/>
    </xf>
    <xf numFmtId="0" fontId="2" fillId="0" borderId="11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166" fontId="2" fillId="0" borderId="8" xfId="3" applyNumberFormat="1" applyFont="1" applyFill="1" applyBorder="1" applyAlignment="1">
      <alignment horizontal="center" vertical="top"/>
    </xf>
    <xf numFmtId="166" fontId="2" fillId="0" borderId="8" xfId="3" applyNumberFormat="1" applyFont="1" applyFill="1" applyBorder="1" applyAlignment="1">
      <alignment horizontal="center" vertical="top" wrapText="1"/>
    </xf>
    <xf numFmtId="0" fontId="2" fillId="13" borderId="1" xfId="3" applyFont="1" applyFill="1" applyBorder="1" applyAlignment="1">
      <alignment horizontal="center" vertical="top" wrapText="1"/>
    </xf>
    <xf numFmtId="164" fontId="2" fillId="13" borderId="1" xfId="3" applyNumberFormat="1" applyFont="1" applyFill="1" applyBorder="1" applyAlignment="1">
      <alignment horizontal="center" vertical="top" wrapText="1"/>
    </xf>
    <xf numFmtId="2" fontId="2" fillId="13" borderId="1" xfId="3" applyNumberFormat="1" applyFont="1" applyFill="1" applyBorder="1" applyAlignment="1">
      <alignment horizontal="center" vertical="top" wrapText="1"/>
    </xf>
    <xf numFmtId="0" fontId="3" fillId="15" borderId="8" xfId="3" applyFont="1" applyFill="1" applyBorder="1" applyAlignment="1">
      <alignment horizontal="center" vertical="top" wrapText="1"/>
    </xf>
    <xf numFmtId="166" fontId="3" fillId="15" borderId="8" xfId="3" applyNumberFormat="1" applyFont="1" applyFill="1" applyBorder="1" applyAlignment="1">
      <alignment horizontal="center" vertical="top"/>
    </xf>
    <xf numFmtId="0" fontId="2" fillId="15" borderId="8" xfId="3" applyFont="1" applyFill="1" applyBorder="1" applyAlignment="1">
      <alignment horizontal="center" vertical="top" wrapText="1"/>
    </xf>
    <xf numFmtId="166" fontId="2" fillId="15" borderId="8" xfId="3" applyNumberFormat="1" applyFont="1" applyFill="1" applyBorder="1" applyAlignment="1">
      <alignment horizontal="center" vertical="top"/>
    </xf>
    <xf numFmtId="166" fontId="2" fillId="15" borderId="8" xfId="3" applyNumberFormat="1" applyFont="1" applyFill="1" applyBorder="1" applyAlignment="1">
      <alignment horizontal="center" vertical="top" wrapText="1"/>
    </xf>
    <xf numFmtId="0" fontId="2" fillId="15" borderId="11" xfId="3" applyFont="1" applyFill="1" applyBorder="1" applyAlignment="1">
      <alignment horizontal="center" vertical="top" wrapText="1"/>
    </xf>
    <xf numFmtId="0" fontId="2" fillId="15" borderId="8" xfId="3" applyFont="1" applyFill="1" applyBorder="1" applyAlignment="1">
      <alignment horizontal="center" vertical="top"/>
    </xf>
    <xf numFmtId="0" fontId="2" fillId="15" borderId="11" xfId="3" applyFont="1" applyFill="1" applyBorder="1" applyAlignment="1">
      <alignment horizontal="center" vertical="top"/>
    </xf>
    <xf numFmtId="166" fontId="2" fillId="15" borderId="6" xfId="3" applyNumberFormat="1" applyFont="1" applyFill="1" applyBorder="1" applyAlignment="1">
      <alignment horizontal="center" vertical="top" wrapText="1"/>
    </xf>
    <xf numFmtId="166" fontId="2" fillId="15" borderId="9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14" borderId="1" xfId="3" applyFont="1" applyFill="1" applyBorder="1" applyAlignment="1">
      <alignment horizontal="center" vertical="top" wrapText="1"/>
    </xf>
    <xf numFmtId="0" fontId="2" fillId="14" borderId="20" xfId="3" applyFont="1" applyFill="1" applyBorder="1" applyAlignment="1">
      <alignment horizontal="center" vertical="top" wrapText="1"/>
    </xf>
    <xf numFmtId="0" fontId="2" fillId="14" borderId="6" xfId="3" applyFont="1" applyFill="1" applyBorder="1" applyAlignment="1">
      <alignment horizontal="center" vertical="top" wrapText="1"/>
    </xf>
    <xf numFmtId="0" fontId="3" fillId="14" borderId="6" xfId="3" applyFont="1" applyFill="1" applyBorder="1" applyAlignment="1">
      <alignment horizontal="center" vertical="top" wrapText="1"/>
    </xf>
    <xf numFmtId="2" fontId="3" fillId="14" borderId="6" xfId="3" applyNumberFormat="1" applyFont="1" applyFill="1" applyBorder="1" applyAlignment="1">
      <alignment horizontal="center" vertical="top" wrapText="1"/>
    </xf>
    <xf numFmtId="167" fontId="3" fillId="14" borderId="6" xfId="3" applyNumberFormat="1" applyFont="1" applyFill="1" applyBorder="1" applyAlignment="1">
      <alignment horizontal="center" vertical="top" wrapText="1"/>
    </xf>
    <xf numFmtId="0" fontId="2" fillId="14" borderId="13" xfId="3" applyFont="1" applyFill="1" applyBorder="1" applyAlignment="1">
      <alignment horizontal="center" vertical="top" wrapText="1"/>
    </xf>
    <xf numFmtId="0" fontId="3" fillId="17" borderId="1" xfId="3" applyFont="1" applyFill="1" applyBorder="1" applyAlignment="1">
      <alignment horizontal="center" vertical="top" wrapText="1"/>
    </xf>
    <xf numFmtId="168" fontId="3" fillId="17" borderId="1" xfId="3" applyNumberFormat="1" applyFont="1" applyFill="1" applyBorder="1" applyAlignment="1">
      <alignment horizontal="center" vertical="top"/>
    </xf>
    <xf numFmtId="0" fontId="2" fillId="17" borderId="1" xfId="3" applyFont="1" applyFill="1" applyBorder="1" applyAlignment="1">
      <alignment horizontal="center" vertical="top" wrapText="1"/>
    </xf>
    <xf numFmtId="168" fontId="2" fillId="17" borderId="1" xfId="3" applyNumberFormat="1" applyFont="1" applyFill="1" applyBorder="1" applyAlignment="1">
      <alignment horizontal="center" vertical="top"/>
    </xf>
    <xf numFmtId="168" fontId="2" fillId="17" borderId="1" xfId="3" applyNumberFormat="1" applyFont="1" applyFill="1" applyBorder="1" applyAlignment="1">
      <alignment horizontal="center" vertical="top" wrapText="1"/>
    </xf>
    <xf numFmtId="2" fontId="2" fillId="17" borderId="1" xfId="3" applyNumberFormat="1" applyFont="1" applyFill="1" applyBorder="1" applyAlignment="1">
      <alignment horizontal="center" vertical="top" wrapText="1"/>
    </xf>
    <xf numFmtId="164" fontId="2" fillId="17" borderId="1" xfId="3" applyNumberFormat="1" applyFont="1" applyFill="1" applyBorder="1" applyAlignment="1">
      <alignment horizontal="center" vertical="top" wrapText="1"/>
    </xf>
    <xf numFmtId="168" fontId="7" fillId="17" borderId="1" xfId="3" applyNumberFormat="1" applyFont="1" applyFill="1" applyBorder="1" applyAlignment="1">
      <alignment horizontal="center" vertical="top" wrapText="1"/>
    </xf>
    <xf numFmtId="164" fontId="7" fillId="17" borderId="1" xfId="3" applyNumberFormat="1" applyFont="1" applyFill="1" applyBorder="1" applyAlignment="1">
      <alignment horizontal="center" vertical="top" wrapText="1"/>
    </xf>
    <xf numFmtId="2" fontId="7" fillId="17" borderId="1" xfId="3" applyNumberFormat="1" applyFont="1" applyFill="1" applyBorder="1" applyAlignment="1">
      <alignment horizontal="center" vertical="top" wrapText="1"/>
    </xf>
    <xf numFmtId="164" fontId="3" fillId="17" borderId="1" xfId="3" applyNumberFormat="1" applyFont="1" applyFill="1" applyBorder="1" applyAlignment="1">
      <alignment horizontal="center" vertical="top"/>
    </xf>
    <xf numFmtId="164" fontId="2" fillId="17" borderId="1" xfId="3" applyNumberFormat="1" applyFont="1" applyFill="1" applyBorder="1" applyAlignment="1">
      <alignment horizontal="center" vertical="top"/>
    </xf>
    <xf numFmtId="0" fontId="12" fillId="17" borderId="6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2" fillId="17" borderId="6" xfId="3" applyFont="1" applyFill="1" applyBorder="1" applyAlignment="1">
      <alignment horizontal="center" vertical="top" wrapText="1"/>
    </xf>
    <xf numFmtId="4" fontId="2" fillId="14" borderId="6" xfId="3" applyNumberFormat="1" applyFont="1" applyFill="1" applyBorder="1" applyAlignment="1">
      <alignment horizontal="center" vertical="top" wrapText="1"/>
    </xf>
    <xf numFmtId="2" fontId="2" fillId="14" borderId="6" xfId="3" applyNumberFormat="1" applyFont="1" applyFill="1" applyBorder="1" applyAlignment="1">
      <alignment horizontal="center" vertical="top" wrapText="1"/>
    </xf>
    <xf numFmtId="0" fontId="2" fillId="17" borderId="6" xfId="0" applyFont="1" applyFill="1" applyBorder="1" applyAlignment="1">
      <alignment horizontal="left" vertical="top" wrapText="1"/>
    </xf>
    <xf numFmtId="0" fontId="2" fillId="17" borderId="6" xfId="0" applyFont="1" applyFill="1" applyBorder="1" applyAlignment="1">
      <alignment horizontal="center" vertical="top" wrapText="1"/>
    </xf>
    <xf numFmtId="4" fontId="2" fillId="17" borderId="6" xfId="0" applyNumberFormat="1" applyFont="1" applyFill="1" applyBorder="1" applyAlignment="1">
      <alignment horizontal="center" vertical="top" wrapText="1"/>
    </xf>
    <xf numFmtId="2" fontId="2" fillId="17" borderId="6" xfId="0" applyNumberFormat="1" applyFont="1" applyFill="1" applyBorder="1" applyAlignment="1">
      <alignment horizontal="left" vertical="top" wrapText="1"/>
    </xf>
    <xf numFmtId="0" fontId="2" fillId="14" borderId="6" xfId="0" applyFont="1" applyFill="1" applyBorder="1" applyAlignment="1">
      <alignment horizontal="center" vertical="top" wrapText="1"/>
    </xf>
    <xf numFmtId="0" fontId="2" fillId="14" borderId="6" xfId="0" applyFont="1" applyFill="1" applyBorder="1" applyAlignment="1">
      <alignment horizontal="center" vertical="center" wrapText="1"/>
    </xf>
    <xf numFmtId="169" fontId="2" fillId="14" borderId="6" xfId="0" applyNumberFormat="1" applyFont="1" applyFill="1" applyBorder="1" applyAlignment="1">
      <alignment horizontal="center" vertical="center" wrapText="1"/>
    </xf>
    <xf numFmtId="2" fontId="2" fillId="14" borderId="6" xfId="0" applyNumberFormat="1" applyFont="1" applyFill="1" applyBorder="1" applyAlignment="1">
      <alignment horizontal="center" vertical="top" wrapText="1"/>
    </xf>
    <xf numFmtId="4" fontId="2" fillId="14" borderId="6" xfId="0" applyNumberFormat="1" applyFont="1" applyFill="1" applyBorder="1" applyAlignment="1">
      <alignment horizontal="center" vertical="top" wrapText="1"/>
    </xf>
    <xf numFmtId="170" fontId="2" fillId="14" borderId="6" xfId="0" applyNumberFormat="1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center" wrapText="1"/>
    </xf>
    <xf numFmtId="168" fontId="2" fillId="14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3" borderId="6" xfId="3" applyFont="1" applyFill="1" applyBorder="1" applyAlignment="1">
      <alignment horizontal="center" vertical="top" wrapText="1"/>
    </xf>
    <xf numFmtId="0" fontId="7" fillId="2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2" fillId="3" borderId="9" xfId="3" applyFont="1" applyFill="1" applyBorder="1" applyAlignment="1">
      <alignment horizontal="center" vertical="top" wrapText="1"/>
    </xf>
    <xf numFmtId="0" fontId="20" fillId="0" borderId="10" xfId="3" applyFont="1" applyBorder="1" applyAlignment="1">
      <alignment horizontal="center" vertical="top" wrapText="1"/>
    </xf>
    <xf numFmtId="0" fontId="20" fillId="3" borderId="9" xfId="3" applyFont="1" applyFill="1" applyBorder="1" applyAlignment="1">
      <alignment horizontal="center" vertical="top" wrapText="1"/>
    </xf>
    <xf numFmtId="0" fontId="2" fillId="3" borderId="10" xfId="3" applyFont="1" applyFill="1" applyBorder="1" applyAlignment="1">
      <alignment horizontal="center" vertical="top" wrapText="1"/>
    </xf>
    <xf numFmtId="0" fontId="2" fillId="14" borderId="10" xfId="3" applyFont="1" applyFill="1" applyBorder="1" applyAlignment="1">
      <alignment horizontal="center" vertical="top" wrapText="1"/>
    </xf>
    <xf numFmtId="0" fontId="2" fillId="14" borderId="9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left" wrapText="1"/>
    </xf>
    <xf numFmtId="0" fontId="2" fillId="0" borderId="15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3" borderId="15" xfId="3" applyFont="1" applyFill="1" applyBorder="1" applyAlignment="1">
      <alignment horizontal="center" vertical="top" wrapText="1"/>
    </xf>
    <xf numFmtId="0" fontId="2" fillId="3" borderId="11" xfId="3" applyFont="1" applyFill="1" applyBorder="1" applyAlignment="1">
      <alignment horizontal="center" vertical="top" wrapText="1"/>
    </xf>
    <xf numFmtId="0" fontId="2" fillId="6" borderId="9" xfId="3" applyFont="1" applyFill="1" applyBorder="1" applyAlignment="1">
      <alignment horizontal="center" vertical="top" wrapText="1"/>
    </xf>
    <xf numFmtId="0" fontId="3" fillId="6" borderId="9" xfId="3" applyFont="1" applyFill="1" applyBorder="1" applyAlignment="1">
      <alignment horizontal="center" vertical="top" wrapText="1"/>
    </xf>
    <xf numFmtId="0" fontId="2" fillId="15" borderId="9" xfId="0" applyFont="1" applyFill="1" applyBorder="1" applyAlignment="1">
      <alignment horizontal="center" vertical="top"/>
    </xf>
    <xf numFmtId="0" fontId="2" fillId="16" borderId="15" xfId="3" applyFont="1" applyFill="1" applyBorder="1" applyAlignment="1">
      <alignment horizontal="center" vertical="top" wrapText="1"/>
    </xf>
    <xf numFmtId="0" fontId="2" fillId="15" borderId="8" xfId="3" applyFont="1" applyFill="1" applyBorder="1" applyAlignment="1">
      <alignment horizontal="center" vertical="top" wrapText="1"/>
    </xf>
    <xf numFmtId="0" fontId="2" fillId="15" borderId="10" xfId="3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3" borderId="8" xfId="3" applyFont="1" applyFill="1" applyBorder="1" applyAlignment="1">
      <alignment horizontal="center" vertical="top" wrapText="1"/>
    </xf>
    <xf numFmtId="0" fontId="2" fillId="3" borderId="9" xfId="3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9" fillId="3" borderId="15" xfId="3" applyFont="1" applyFill="1" applyBorder="1" applyAlignment="1">
      <alignment horizontal="left" vertical="top" wrapText="1"/>
    </xf>
    <xf numFmtId="0" fontId="2" fillId="0" borderId="10" xfId="3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7" xfId="3" applyFont="1" applyFill="1" applyBorder="1" applyAlignment="1">
      <alignment horizontal="center" vertical="top" wrapText="1"/>
    </xf>
    <xf numFmtId="0" fontId="5" fillId="7" borderId="14" xfId="3" applyFont="1" applyFill="1" applyBorder="1" applyAlignment="1">
      <alignment horizontal="center" vertical="top" wrapText="1"/>
    </xf>
    <xf numFmtId="0" fontId="3" fillId="7" borderId="11" xfId="3" applyFont="1" applyFill="1" applyBorder="1" applyAlignment="1">
      <alignment horizontal="center" vertical="top" wrapText="1"/>
    </xf>
    <xf numFmtId="0" fontId="3" fillId="7" borderId="10" xfId="3" applyFont="1" applyFill="1" applyBorder="1" applyAlignment="1">
      <alignment horizontal="center" vertical="top" wrapText="1"/>
    </xf>
    <xf numFmtId="0" fontId="2" fillId="7" borderId="10" xfId="3" applyFont="1" applyFill="1" applyBorder="1" applyAlignment="1">
      <alignment horizontal="center" vertical="top" wrapText="1"/>
    </xf>
    <xf numFmtId="0" fontId="10" fillId="3" borderId="6" xfId="3" applyFont="1" applyFill="1" applyBorder="1" applyAlignment="1">
      <alignment horizontal="center" vertical="top" wrapText="1"/>
    </xf>
    <xf numFmtId="0" fontId="5" fillId="3" borderId="6" xfId="3" applyFont="1" applyFill="1" applyBorder="1" applyAlignment="1">
      <alignment horizontal="center" vertical="top" wrapText="1"/>
    </xf>
    <xf numFmtId="0" fontId="8" fillId="3" borderId="15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3" fillId="8" borderId="17" xfId="3" applyFont="1" applyFill="1" applyBorder="1" applyAlignment="1">
      <alignment horizontal="center" vertical="top" wrapText="1"/>
    </xf>
    <xf numFmtId="0" fontId="5" fillId="8" borderId="6" xfId="3" applyFont="1" applyFill="1" applyBorder="1" applyAlignment="1">
      <alignment horizontal="center" vertical="top" wrapText="1"/>
    </xf>
    <xf numFmtId="0" fontId="3" fillId="8" borderId="0" xfId="3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/>
    </xf>
    <xf numFmtId="0" fontId="3" fillId="4" borderId="9" xfId="3" applyFont="1" applyFill="1" applyBorder="1" applyAlignment="1">
      <alignment horizontal="center" vertical="top" wrapText="1"/>
    </xf>
    <xf numFmtId="0" fontId="2" fillId="0" borderId="18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9" xfId="3" applyFont="1" applyBorder="1" applyAlignment="1">
      <alignment horizontal="center" vertical="top" wrapText="1"/>
    </xf>
    <xf numFmtId="0" fontId="2" fillId="0" borderId="18" xfId="3" applyFont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2" fontId="3" fillId="4" borderId="19" xfId="0" applyNumberFormat="1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8" xfId="3" applyFont="1" applyFill="1" applyBorder="1" applyAlignment="1">
      <alignment horizontal="center" vertical="top" wrapText="1"/>
    </xf>
    <xf numFmtId="0" fontId="4" fillId="3" borderId="6" xfId="3" applyFont="1" applyFill="1" applyBorder="1" applyAlignment="1">
      <alignment horizontal="center" vertical="top" wrapText="1"/>
    </xf>
    <xf numFmtId="0" fontId="4" fillId="3" borderId="22" xfId="3" applyFont="1" applyFill="1" applyBorder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2" fontId="3" fillId="4" borderId="1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3" borderId="23" xfId="3" applyFont="1" applyFill="1" applyBorder="1" applyAlignment="1">
      <alignment horizontal="center" vertical="top" wrapText="1" shrinkToFit="1"/>
    </xf>
    <xf numFmtId="0" fontId="2" fillId="3" borderId="6" xfId="3" applyFont="1" applyFill="1" applyBorder="1" applyAlignment="1">
      <alignment horizontal="left" vertical="top" wrapText="1" shrinkToFit="1"/>
    </xf>
    <xf numFmtId="0" fontId="2" fillId="3" borderId="6" xfId="3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9" fontId="2" fillId="3" borderId="6" xfId="3" applyNumberFormat="1" applyFont="1" applyFill="1" applyBorder="1" applyAlignment="1">
      <alignment horizontal="center" vertical="top" wrapText="1" shrinkToFit="1"/>
    </xf>
    <xf numFmtId="0" fontId="2" fillId="3" borderId="9" xfId="3" applyFont="1" applyFill="1" applyBorder="1" applyAlignment="1">
      <alignment horizontal="center" vertical="top" wrapText="1" shrinkToFit="1"/>
    </xf>
    <xf numFmtId="0" fontId="3" fillId="0" borderId="22" xfId="0" applyFont="1" applyBorder="1" applyAlignment="1">
      <alignment horizontal="center" vertical="center" shrinkToFit="1"/>
    </xf>
    <xf numFmtId="0" fontId="2" fillId="3" borderId="21" xfId="3" applyFont="1" applyFill="1" applyBorder="1" applyAlignment="1">
      <alignment horizontal="center" vertical="top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3" borderId="9" xfId="3" applyFont="1" applyFill="1" applyBorder="1" applyAlignment="1">
      <alignment horizontal="center" vertical="top" wrapText="1" shrinkToFit="1"/>
    </xf>
    <xf numFmtId="0" fontId="2" fillId="3" borderId="9" xfId="3" applyFont="1" applyFill="1" applyBorder="1" applyAlignment="1">
      <alignment horizontal="left" vertical="top" wrapText="1" shrinkToFit="1"/>
    </xf>
    <xf numFmtId="0" fontId="2" fillId="0" borderId="9" xfId="0" applyFont="1" applyBorder="1" applyAlignment="1">
      <alignment horizontal="center" vertical="center" shrinkToFit="1"/>
    </xf>
    <xf numFmtId="0" fontId="6" fillId="3" borderId="6" xfId="3" applyFont="1" applyFill="1" applyBorder="1" applyAlignment="1">
      <alignment horizontal="center" vertical="top" wrapText="1" shrinkToFit="1"/>
    </xf>
    <xf numFmtId="0" fontId="2" fillId="3" borderId="26" xfId="3" applyFont="1" applyFill="1" applyBorder="1" applyAlignment="1">
      <alignment horizontal="center" vertical="top" wrapText="1" shrinkToFit="1"/>
    </xf>
    <xf numFmtId="0" fontId="6" fillId="3" borderId="11" xfId="3" applyFont="1" applyFill="1" applyBorder="1" applyAlignment="1">
      <alignment horizontal="center" vertical="top" wrapText="1" shrinkToFit="1"/>
    </xf>
    <xf numFmtId="0" fontId="2" fillId="3" borderId="6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top" wrapText="1"/>
    </xf>
    <xf numFmtId="0" fontId="2" fillId="3" borderId="24" xfId="3" applyFont="1" applyFill="1" applyBorder="1" applyAlignment="1">
      <alignment horizontal="center" vertical="center" wrapText="1"/>
    </xf>
    <xf numFmtId="0" fontId="2" fillId="3" borderId="27" xfId="3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0" fontId="13" fillId="9" borderId="15" xfId="3" applyFont="1" applyFill="1" applyBorder="1" applyAlignment="1">
      <alignment horizontal="center" vertical="top" wrapText="1"/>
    </xf>
    <xf numFmtId="0" fontId="3" fillId="9" borderId="6" xfId="3" applyFont="1" applyFill="1" applyBorder="1" applyAlignment="1">
      <alignment horizontal="center" vertical="top" wrapText="1"/>
    </xf>
    <xf numFmtId="0" fontId="14" fillId="9" borderId="6" xfId="3" applyFont="1" applyFill="1" applyBorder="1" applyAlignment="1">
      <alignment horizontal="center" vertical="top" wrapText="1"/>
    </xf>
    <xf numFmtId="0" fontId="14" fillId="9" borderId="1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top" wrapText="1"/>
    </xf>
    <xf numFmtId="0" fontId="3" fillId="3" borderId="9" xfId="3" applyFont="1" applyFill="1" applyBorder="1" applyAlignment="1">
      <alignment horizontal="center" vertical="top" wrapText="1"/>
    </xf>
    <xf numFmtId="0" fontId="2" fillId="3" borderId="9" xfId="3" applyFont="1" applyFill="1" applyBorder="1" applyAlignment="1">
      <alignment horizontal="left" vertical="top" wrapText="1"/>
    </xf>
    <xf numFmtId="0" fontId="2" fillId="3" borderId="9" xfId="3" applyFont="1" applyFill="1" applyBorder="1" applyAlignment="1">
      <alignment horizontal="justify" vertical="top" wrapText="1"/>
    </xf>
    <xf numFmtId="0" fontId="2" fillId="3" borderId="10" xfId="3" applyFont="1" applyFill="1" applyBorder="1" applyAlignment="1">
      <alignment horizontal="left" vertical="top" wrapText="1"/>
    </xf>
    <xf numFmtId="0" fontId="2" fillId="3" borderId="6" xfId="3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/>
    </xf>
    <xf numFmtId="0" fontId="9" fillId="3" borderId="10" xfId="3" applyFont="1" applyFill="1" applyBorder="1" applyAlignment="1">
      <alignment horizontal="center" vertical="top" wrapText="1"/>
    </xf>
    <xf numFmtId="0" fontId="2" fillId="3" borderId="6" xfId="3" applyFont="1" applyFill="1" applyBorder="1" applyAlignment="1">
      <alignment vertical="top" wrapText="1"/>
    </xf>
    <xf numFmtId="2" fontId="3" fillId="6" borderId="15" xfId="0" applyNumberFormat="1" applyFont="1" applyFill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2" fontId="3" fillId="6" borderId="9" xfId="0" applyNumberFormat="1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2" fontId="3" fillId="4" borderId="30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17" borderId="1" xfId="3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top" wrapText="1"/>
    </xf>
    <xf numFmtId="2" fontId="15" fillId="17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wrapText="1"/>
    </xf>
    <xf numFmtId="0" fontId="4" fillId="17" borderId="6" xfId="0" applyFont="1" applyFill="1" applyBorder="1" applyAlignment="1">
      <alignment horizontal="center" vertical="top" wrapText="1"/>
    </xf>
    <xf numFmtId="0" fontId="2" fillId="17" borderId="0" xfId="3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14" borderId="6" xfId="3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 shrinkToFit="1"/>
    </xf>
    <xf numFmtId="49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3" borderId="6" xfId="0" applyFont="1" applyFill="1" applyBorder="1" applyAlignment="1">
      <alignment horizontal="left" vertical="top" wrapText="1"/>
    </xf>
    <xf numFmtId="2" fontId="2" fillId="3" borderId="26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2" fontId="2" fillId="3" borderId="15" xfId="0" applyNumberFormat="1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49" fontId="2" fillId="3" borderId="15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0" fontId="2" fillId="3" borderId="0" xfId="3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9" fillId="0" borderId="6" xfId="3" applyFont="1" applyBorder="1" applyAlignment="1">
      <alignment horizontal="left" vertical="top" wrapText="1"/>
    </xf>
    <xf numFmtId="0" fontId="9" fillId="0" borderId="6" xfId="3" applyFont="1" applyBorder="1" applyAlignment="1">
      <alignment horizontal="center" vertical="top" wrapText="1"/>
    </xf>
    <xf numFmtId="2" fontId="9" fillId="0" borderId="6" xfId="3" applyNumberFormat="1" applyFont="1" applyBorder="1" applyAlignment="1">
      <alignment horizontal="left" vertical="top" wrapText="1"/>
    </xf>
    <xf numFmtId="168" fontId="9" fillId="0" borderId="6" xfId="3" applyNumberFormat="1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4" fontId="9" fillId="3" borderId="6" xfId="0" applyNumberFormat="1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 shrinkToFit="1"/>
    </xf>
    <xf numFmtId="0" fontId="6" fillId="0" borderId="6" xfId="3" applyFont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top" wrapText="1"/>
    </xf>
    <xf numFmtId="0" fontId="2" fillId="0" borderId="6" xfId="3" applyFont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top" wrapText="1"/>
    </xf>
    <xf numFmtId="2" fontId="9" fillId="3" borderId="6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2" fontId="3" fillId="4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left" vertical="top" wrapText="1"/>
    </xf>
    <xf numFmtId="0" fontId="9" fillId="18" borderId="11" xfId="0" applyFont="1" applyFill="1" applyBorder="1" applyAlignment="1">
      <alignment horizontal="center" vertical="top" wrapText="1"/>
    </xf>
    <xf numFmtId="0" fontId="9" fillId="18" borderId="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9" fillId="19" borderId="14" xfId="0" applyFont="1" applyFill="1" applyBorder="1" applyAlignment="1">
      <alignment horizontal="center" vertical="top" wrapText="1"/>
    </xf>
    <xf numFmtId="0" fontId="9" fillId="19" borderId="11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center" vertical="top" wrapText="1" shrinkToFit="1"/>
    </xf>
    <xf numFmtId="0" fontId="9" fillId="3" borderId="8" xfId="0" applyFont="1" applyFill="1" applyBorder="1" applyAlignment="1">
      <alignment horizontal="center" vertical="top" wrapText="1" shrinkToFit="1"/>
    </xf>
    <xf numFmtId="0" fontId="9" fillId="0" borderId="15" xfId="3" applyFont="1" applyBorder="1" applyAlignment="1">
      <alignment horizontal="center" vertical="top" wrapText="1"/>
    </xf>
    <xf numFmtId="0" fontId="9" fillId="0" borderId="10" xfId="3" applyFont="1" applyBorder="1" applyAlignment="1">
      <alignment horizontal="center" vertical="top" wrapText="1"/>
    </xf>
    <xf numFmtId="0" fontId="9" fillId="0" borderId="9" xfId="3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166" fontId="2" fillId="3" borderId="6" xfId="3" applyNumberFormat="1" applyFont="1" applyFill="1" applyBorder="1" applyAlignment="1">
      <alignment horizontal="center" vertical="top"/>
    </xf>
    <xf numFmtId="166" fontId="2" fillId="3" borderId="7" xfId="3" applyNumberFormat="1" applyFont="1" applyFill="1" applyBorder="1" applyAlignment="1">
      <alignment horizontal="center" vertical="top"/>
    </xf>
    <xf numFmtId="166" fontId="2" fillId="3" borderId="7" xfId="3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5" xfId="3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DEE6EF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DE8CB"/>
      <rgbColor rgb="FFD7E4BD"/>
      <rgbColor rgb="FFC3D69B"/>
      <rgbColor rgb="FFFF99CC"/>
      <rgbColor rgb="FFCC99FF"/>
      <rgbColor rgb="FFFAC090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K1297"/>
  <sheetViews>
    <sheetView tabSelected="1" topLeftCell="A41" zoomScaleNormal="100" workbookViewId="0">
      <selection activeCell="F66" sqref="F66"/>
    </sheetView>
  </sheetViews>
  <sheetFormatPr defaultRowHeight="15.6" x14ac:dyDescent="0.3"/>
  <cols>
    <col min="1" max="1" width="8.44140625" style="1" customWidth="1"/>
    <col min="2" max="2" width="59.33203125" style="1" customWidth="1"/>
    <col min="3" max="3" width="28.6640625" style="1" customWidth="1"/>
    <col min="4" max="4" width="22.109375" style="1" customWidth="1"/>
    <col min="5" max="5" width="22.44140625" style="2" customWidth="1"/>
    <col min="6" max="7" width="16.109375" style="2" customWidth="1"/>
    <col min="8" max="8" width="19" style="2" customWidth="1"/>
    <col min="9" max="9" width="17.5546875" style="2" customWidth="1"/>
    <col min="10" max="10" width="46.109375" style="3" customWidth="1"/>
    <col min="11" max="11" width="46.33203125" style="4" customWidth="1"/>
    <col min="12" max="15" width="9.109375" style="4" customWidth="1"/>
    <col min="16" max="258" width="9.109375" style="5" customWidth="1"/>
    <col min="259" max="1025" width="9.109375" style="6" customWidth="1"/>
  </cols>
  <sheetData>
    <row r="1" spans="1:15" ht="29.25" customHeight="1" x14ac:dyDescent="0.3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5" ht="40.65" customHeight="1" x14ac:dyDescent="0.3">
      <c r="A2" s="407" t="s">
        <v>1</v>
      </c>
      <c r="B2" s="407" t="s">
        <v>2</v>
      </c>
      <c r="C2" s="408" t="s">
        <v>3</v>
      </c>
      <c r="D2" s="408" t="s">
        <v>4</v>
      </c>
      <c r="E2" s="409" t="s">
        <v>5</v>
      </c>
      <c r="F2" s="409"/>
      <c r="G2" s="409"/>
      <c r="H2" s="409"/>
      <c r="I2" s="409"/>
      <c r="J2" s="410" t="s">
        <v>6</v>
      </c>
      <c r="K2" s="411" t="s">
        <v>7</v>
      </c>
    </row>
    <row r="3" spans="1:15" ht="35.4" customHeight="1" x14ac:dyDescent="0.3">
      <c r="A3" s="407"/>
      <c r="B3" s="407"/>
      <c r="C3" s="408"/>
      <c r="D3" s="408"/>
      <c r="E3" s="412" t="s">
        <v>8</v>
      </c>
      <c r="F3" s="413" t="s">
        <v>9</v>
      </c>
      <c r="G3" s="414" t="s">
        <v>10</v>
      </c>
      <c r="H3" s="413" t="s">
        <v>11</v>
      </c>
      <c r="I3" s="413" t="s">
        <v>12</v>
      </c>
      <c r="J3" s="410"/>
      <c r="K3" s="411"/>
    </row>
    <row r="4" spans="1:15" ht="28.5" customHeight="1" x14ac:dyDescent="0.3">
      <c r="A4" s="407"/>
      <c r="B4" s="407"/>
      <c r="C4" s="408"/>
      <c r="D4" s="408"/>
      <c r="E4" s="412"/>
      <c r="F4" s="413"/>
      <c r="G4" s="414"/>
      <c r="H4" s="413"/>
      <c r="I4" s="413"/>
      <c r="J4" s="410"/>
      <c r="K4" s="411"/>
    </row>
    <row r="5" spans="1:15" ht="17.25" customHeight="1" x14ac:dyDescent="0.3">
      <c r="A5" s="7">
        <v>1</v>
      </c>
      <c r="B5" s="8">
        <v>2</v>
      </c>
      <c r="C5" s="9">
        <v>3</v>
      </c>
      <c r="D5" s="9">
        <v>4</v>
      </c>
      <c r="E5" s="10">
        <v>5</v>
      </c>
      <c r="F5" s="9">
        <v>6</v>
      </c>
      <c r="G5" s="9"/>
      <c r="H5" s="9">
        <v>7</v>
      </c>
      <c r="I5" s="9">
        <v>8</v>
      </c>
      <c r="J5" s="11">
        <v>9</v>
      </c>
    </row>
    <row r="6" spans="1:15" ht="18.75" customHeight="1" x14ac:dyDescent="0.3">
      <c r="A6" s="415" t="s">
        <v>13</v>
      </c>
      <c r="B6" s="415"/>
      <c r="C6" s="415"/>
      <c r="D6" s="415"/>
      <c r="E6" s="415"/>
      <c r="F6" s="415"/>
      <c r="G6" s="415"/>
      <c r="H6" s="415"/>
      <c r="I6" s="415"/>
      <c r="J6" s="415"/>
    </row>
    <row r="7" spans="1:15" s="16" customFormat="1" ht="23.25" customHeight="1" x14ac:dyDescent="0.3">
      <c r="A7" s="416">
        <v>1</v>
      </c>
      <c r="B7" s="416" t="s">
        <v>14</v>
      </c>
      <c r="C7" s="417" t="s">
        <v>15</v>
      </c>
      <c r="D7" s="13" t="s">
        <v>16</v>
      </c>
      <c r="E7" s="14">
        <f>E9+E10+E11+E12</f>
        <v>1700</v>
      </c>
      <c r="F7" s="14">
        <f>F9+F10+F11+F12</f>
        <v>1683</v>
      </c>
      <c r="G7" s="14">
        <f>G9+G10+G11+G12</f>
        <v>17</v>
      </c>
      <c r="H7" s="14">
        <f>H9+H10+H11+H12</f>
        <v>0</v>
      </c>
      <c r="I7" s="14">
        <f>I9+I10+I11+I12</f>
        <v>0</v>
      </c>
      <c r="J7" s="416" t="s">
        <v>474</v>
      </c>
      <c r="K7" s="15"/>
      <c r="L7" s="15"/>
      <c r="M7" s="15"/>
      <c r="N7" s="15"/>
      <c r="O7" s="15"/>
    </row>
    <row r="8" spans="1:15" s="16" customFormat="1" ht="23.25" customHeight="1" x14ac:dyDescent="0.3">
      <c r="A8" s="416"/>
      <c r="B8" s="416"/>
      <c r="C8" s="417"/>
      <c r="D8" s="12" t="s">
        <v>17</v>
      </c>
      <c r="E8" s="17"/>
      <c r="F8" s="18"/>
      <c r="G8" s="18"/>
      <c r="I8" s="19"/>
      <c r="J8" s="416"/>
      <c r="K8" s="15"/>
      <c r="L8" s="15"/>
      <c r="M8" s="15"/>
      <c r="N8" s="15"/>
      <c r="O8" s="15"/>
    </row>
    <row r="9" spans="1:15" s="16" customFormat="1" ht="16.5" customHeight="1" x14ac:dyDescent="0.3">
      <c r="A9" s="416"/>
      <c r="B9" s="416"/>
      <c r="C9" s="417"/>
      <c r="D9" s="12" t="s">
        <v>18</v>
      </c>
      <c r="E9" s="19">
        <f>F9+G9+H9+I9</f>
        <v>200</v>
      </c>
      <c r="F9" s="19">
        <v>198</v>
      </c>
      <c r="G9" s="19">
        <v>2</v>
      </c>
      <c r="H9" s="20">
        <v>0</v>
      </c>
      <c r="I9" s="19">
        <v>0</v>
      </c>
      <c r="J9" s="416"/>
      <c r="K9" s="15"/>
      <c r="L9" s="15"/>
      <c r="M9" s="15"/>
      <c r="N9" s="15"/>
      <c r="O9" s="15"/>
    </row>
    <row r="10" spans="1:15" s="16" customFormat="1" ht="16.5" customHeight="1" x14ac:dyDescent="0.3">
      <c r="A10" s="416"/>
      <c r="B10" s="416"/>
      <c r="C10" s="417"/>
      <c r="D10" s="12" t="s">
        <v>19</v>
      </c>
      <c r="E10" s="19">
        <f>F10+G10+H10+I10</f>
        <v>300</v>
      </c>
      <c r="F10" s="19">
        <v>297</v>
      </c>
      <c r="G10" s="19">
        <v>3</v>
      </c>
      <c r="H10" s="20">
        <v>0</v>
      </c>
      <c r="I10" s="19">
        <v>0</v>
      </c>
      <c r="J10" s="416"/>
      <c r="K10" s="15"/>
      <c r="L10" s="15"/>
      <c r="M10" s="15"/>
      <c r="N10" s="15"/>
      <c r="O10" s="15"/>
    </row>
    <row r="11" spans="1:15" s="16" customFormat="1" ht="16.5" customHeight="1" x14ac:dyDescent="0.3">
      <c r="A11" s="416"/>
      <c r="B11" s="416"/>
      <c r="C11" s="417"/>
      <c r="D11" s="12" t="s">
        <v>20</v>
      </c>
      <c r="E11" s="19">
        <f>F11+G11+H11+I11</f>
        <v>600</v>
      </c>
      <c r="F11" s="19">
        <v>594</v>
      </c>
      <c r="G11" s="19">
        <v>6</v>
      </c>
      <c r="H11" s="20">
        <v>0</v>
      </c>
      <c r="I11" s="19">
        <v>0</v>
      </c>
      <c r="J11" s="416"/>
      <c r="K11" s="15"/>
      <c r="L11" s="15"/>
      <c r="M11" s="15"/>
      <c r="N11" s="15"/>
      <c r="O11" s="15"/>
    </row>
    <row r="12" spans="1:15" s="16" customFormat="1" ht="38.700000000000003" customHeight="1" x14ac:dyDescent="0.3">
      <c r="A12" s="416"/>
      <c r="B12" s="416"/>
      <c r="C12" s="417"/>
      <c r="D12" s="12" t="s">
        <v>21</v>
      </c>
      <c r="E12" s="19">
        <f>F12+G12+H12+I12</f>
        <v>600</v>
      </c>
      <c r="F12" s="19">
        <v>594</v>
      </c>
      <c r="G12" s="19">
        <v>6</v>
      </c>
      <c r="H12" s="21">
        <v>0</v>
      </c>
      <c r="I12" s="19">
        <v>0</v>
      </c>
      <c r="J12" s="416"/>
      <c r="K12" s="15"/>
      <c r="L12" s="15"/>
      <c r="M12" s="15"/>
      <c r="N12" s="15"/>
      <c r="O12" s="15"/>
    </row>
    <row r="13" spans="1:15" ht="19.5" customHeight="1" x14ac:dyDescent="0.3">
      <c r="A13" s="418"/>
      <c r="B13" s="419" t="s">
        <v>22</v>
      </c>
      <c r="C13" s="419"/>
      <c r="D13" s="22" t="s">
        <v>16</v>
      </c>
      <c r="E13" s="23">
        <f>E17+E18+E19+E20</f>
        <v>1700</v>
      </c>
      <c r="F13" s="23">
        <f>F17+F18+F19+F20</f>
        <v>1683</v>
      </c>
      <c r="G13" s="23">
        <f>G17+G18+G19+G20</f>
        <v>17</v>
      </c>
      <c r="H13" s="23">
        <f>H17+H18+H19+H20</f>
        <v>0</v>
      </c>
      <c r="I13" s="23">
        <f>I17+I18+I19+I20</f>
        <v>0</v>
      </c>
      <c r="J13" s="420"/>
      <c r="K13" s="15"/>
    </row>
    <row r="14" spans="1:15" ht="19.5" customHeight="1" x14ac:dyDescent="0.3">
      <c r="A14" s="418"/>
      <c r="B14" s="419"/>
      <c r="C14" s="419"/>
      <c r="D14" s="22" t="s">
        <v>17</v>
      </c>
      <c r="E14" s="25"/>
      <c r="F14" s="25"/>
      <c r="G14" s="25"/>
      <c r="H14" s="23"/>
      <c r="I14" s="24"/>
      <c r="J14" s="420"/>
      <c r="K14" s="15"/>
    </row>
    <row r="15" spans="1:15" ht="16.649999999999999" hidden="1" customHeight="1" x14ac:dyDescent="0.3">
      <c r="A15" s="418"/>
      <c r="B15" s="419"/>
      <c r="C15" s="419"/>
      <c r="D15" s="22" t="s">
        <v>23</v>
      </c>
      <c r="E15" s="25"/>
      <c r="F15" s="25"/>
      <c r="G15" s="25"/>
      <c r="H15" s="23">
        <f>H20+H21+H22</f>
        <v>1.2</v>
      </c>
      <c r="I15" s="24"/>
      <c r="J15" s="420"/>
    </row>
    <row r="16" spans="1:15" ht="27.9" hidden="1" customHeight="1" x14ac:dyDescent="0.3">
      <c r="A16" s="418"/>
      <c r="B16" s="419"/>
      <c r="C16" s="419"/>
      <c r="D16" s="22" t="s">
        <v>23</v>
      </c>
      <c r="E16" s="25"/>
      <c r="F16" s="25"/>
      <c r="G16" s="25"/>
      <c r="H16" s="23" t="e">
        <f>H21+H22+H23</f>
        <v>#VALUE!</v>
      </c>
      <c r="I16" s="24"/>
      <c r="J16" s="420"/>
    </row>
    <row r="17" spans="1:15" ht="18.75" customHeight="1" x14ac:dyDescent="0.3">
      <c r="A17" s="418"/>
      <c r="B17" s="419"/>
      <c r="C17" s="419"/>
      <c r="D17" s="22" t="s">
        <v>18</v>
      </c>
      <c r="E17" s="23">
        <f t="shared" ref="E17:I18" si="0">E9</f>
        <v>200</v>
      </c>
      <c r="F17" s="23">
        <f t="shared" si="0"/>
        <v>198</v>
      </c>
      <c r="G17" s="23">
        <f t="shared" si="0"/>
        <v>2</v>
      </c>
      <c r="H17" s="23">
        <f t="shared" si="0"/>
        <v>0</v>
      </c>
      <c r="I17" s="23">
        <f t="shared" si="0"/>
        <v>0</v>
      </c>
      <c r="J17" s="420"/>
      <c r="K17" s="15"/>
    </row>
    <row r="18" spans="1:15" ht="18.75" customHeight="1" x14ac:dyDescent="0.3">
      <c r="A18" s="418"/>
      <c r="B18" s="419"/>
      <c r="C18" s="419"/>
      <c r="D18" s="22" t="s">
        <v>19</v>
      </c>
      <c r="E18" s="23">
        <f t="shared" si="0"/>
        <v>300</v>
      </c>
      <c r="F18" s="23">
        <f t="shared" si="0"/>
        <v>297</v>
      </c>
      <c r="G18" s="23">
        <f t="shared" si="0"/>
        <v>3</v>
      </c>
      <c r="H18" s="23">
        <f t="shared" si="0"/>
        <v>0</v>
      </c>
      <c r="I18" s="23">
        <f t="shared" si="0"/>
        <v>0</v>
      </c>
      <c r="J18" s="420"/>
      <c r="K18" s="15"/>
    </row>
    <row r="19" spans="1:15" ht="18.75" customHeight="1" x14ac:dyDescent="0.3">
      <c r="A19" s="418"/>
      <c r="B19" s="419"/>
      <c r="C19" s="419"/>
      <c r="D19" s="22" t="s">
        <v>20</v>
      </c>
      <c r="E19" s="23">
        <f t="shared" ref="E19:G20" si="1">E11</f>
        <v>600</v>
      </c>
      <c r="F19" s="23">
        <f t="shared" si="1"/>
        <v>594</v>
      </c>
      <c r="G19" s="23">
        <f t="shared" si="1"/>
        <v>6</v>
      </c>
      <c r="H19" s="23">
        <v>0</v>
      </c>
      <c r="I19" s="23">
        <v>0</v>
      </c>
      <c r="J19" s="420"/>
      <c r="K19" s="15"/>
    </row>
    <row r="20" spans="1:15" ht="18.75" customHeight="1" x14ac:dyDescent="0.3">
      <c r="A20" s="418"/>
      <c r="B20" s="419"/>
      <c r="C20" s="419"/>
      <c r="D20" s="22" t="s">
        <v>21</v>
      </c>
      <c r="E20" s="23">
        <f t="shared" si="1"/>
        <v>600</v>
      </c>
      <c r="F20" s="23">
        <f t="shared" si="1"/>
        <v>594</v>
      </c>
      <c r="G20" s="23">
        <f t="shared" si="1"/>
        <v>6</v>
      </c>
      <c r="H20" s="23">
        <v>0</v>
      </c>
      <c r="I20" s="23">
        <f>I12</f>
        <v>0</v>
      </c>
      <c r="J20" s="420"/>
      <c r="K20" s="15"/>
    </row>
    <row r="21" spans="1:15" s="16" customFormat="1" ht="23.25" customHeight="1" x14ac:dyDescent="0.3">
      <c r="A21" s="405"/>
      <c r="B21" s="421" t="s">
        <v>24</v>
      </c>
      <c r="C21" s="421"/>
      <c r="D21" s="421"/>
      <c r="E21" s="421"/>
      <c r="F21" s="421"/>
      <c r="G21" s="421"/>
      <c r="H21" s="421"/>
      <c r="I21" s="421"/>
      <c r="J21" s="421"/>
      <c r="K21" s="15"/>
      <c r="L21" s="15"/>
      <c r="M21" s="15"/>
      <c r="N21" s="15"/>
      <c r="O21" s="15"/>
    </row>
    <row r="22" spans="1:15" s="16" customFormat="1" ht="17.25" customHeight="1" x14ac:dyDescent="0.3">
      <c r="A22" s="422">
        <v>1</v>
      </c>
      <c r="B22" s="422" t="s">
        <v>25</v>
      </c>
      <c r="C22" s="422" t="s">
        <v>26</v>
      </c>
      <c r="D22" s="27" t="s">
        <v>27</v>
      </c>
      <c r="E22" s="28">
        <f>SUM(E24:E32)</f>
        <v>40.121000000000002</v>
      </c>
      <c r="F22" s="28">
        <f>SUM(F24:F32)</f>
        <v>0</v>
      </c>
      <c r="G22" s="28">
        <f>SUM(G24:G32)</f>
        <v>38.92</v>
      </c>
      <c r="H22" s="28">
        <f>SUM(H24:H32)</f>
        <v>1.2</v>
      </c>
      <c r="I22" s="28">
        <v>0</v>
      </c>
      <c r="J22" s="423" t="s">
        <v>475</v>
      </c>
      <c r="K22" s="15"/>
      <c r="L22" s="15"/>
      <c r="M22" s="15"/>
      <c r="N22" s="15"/>
      <c r="O22" s="15"/>
    </row>
    <row r="23" spans="1:15" s="16" customFormat="1" ht="17.25" customHeight="1" x14ac:dyDescent="0.3">
      <c r="A23" s="422"/>
      <c r="B23" s="422"/>
      <c r="C23" s="422"/>
      <c r="D23" s="30" t="s">
        <v>17</v>
      </c>
      <c r="E23" s="31" t="s">
        <v>28</v>
      </c>
      <c r="F23" s="32" t="s">
        <v>28</v>
      </c>
      <c r="G23" s="32"/>
      <c r="H23" s="32" t="s">
        <v>28</v>
      </c>
      <c r="I23" s="32" t="s">
        <v>28</v>
      </c>
      <c r="J23" s="423"/>
      <c r="K23" s="15"/>
      <c r="L23" s="15"/>
      <c r="M23" s="15"/>
      <c r="N23" s="15"/>
      <c r="O23" s="15"/>
    </row>
    <row r="24" spans="1:15" s="16" customFormat="1" ht="17.25" customHeight="1" x14ac:dyDescent="0.3">
      <c r="A24" s="422"/>
      <c r="B24" s="422"/>
      <c r="C24" s="422"/>
      <c r="D24" s="30" t="s">
        <v>29</v>
      </c>
      <c r="E24" s="31">
        <v>40.121000000000002</v>
      </c>
      <c r="F24" s="32">
        <v>0</v>
      </c>
      <c r="G24" s="32">
        <v>38.92</v>
      </c>
      <c r="H24" s="32">
        <v>1.2</v>
      </c>
      <c r="I24" s="32">
        <v>0</v>
      </c>
      <c r="J24" s="423"/>
      <c r="K24" s="15"/>
      <c r="L24" s="15"/>
      <c r="M24" s="15"/>
      <c r="N24" s="15"/>
      <c r="O24" s="15"/>
    </row>
    <row r="25" spans="1:15" s="16" customFormat="1" ht="17.25" customHeight="1" x14ac:dyDescent="0.3">
      <c r="A25" s="422"/>
      <c r="B25" s="422"/>
      <c r="C25" s="422"/>
      <c r="D25" s="30" t="s">
        <v>18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423"/>
      <c r="K25" s="15"/>
      <c r="L25" s="15"/>
      <c r="M25" s="15"/>
      <c r="N25" s="15"/>
      <c r="O25" s="15"/>
    </row>
    <row r="26" spans="1:15" s="16" customFormat="1" ht="17.25" customHeight="1" x14ac:dyDescent="0.3">
      <c r="A26" s="422"/>
      <c r="B26" s="422"/>
      <c r="C26" s="422"/>
      <c r="D26" s="30" t="s">
        <v>19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423"/>
      <c r="K26" s="15"/>
      <c r="L26" s="15"/>
      <c r="M26" s="15"/>
      <c r="N26" s="15"/>
      <c r="O26" s="15"/>
    </row>
    <row r="27" spans="1:15" s="16" customFormat="1" ht="17.25" customHeight="1" x14ac:dyDescent="0.3">
      <c r="A27" s="422"/>
      <c r="B27" s="422"/>
      <c r="C27" s="422"/>
      <c r="D27" s="30" t="s">
        <v>20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423"/>
      <c r="K27" s="15"/>
      <c r="L27" s="15"/>
      <c r="M27" s="15"/>
      <c r="N27" s="15"/>
      <c r="O27" s="15"/>
    </row>
    <row r="28" spans="1:15" s="16" customFormat="1" ht="17.25" customHeight="1" x14ac:dyDescent="0.3">
      <c r="A28" s="422"/>
      <c r="B28" s="422"/>
      <c r="C28" s="422"/>
      <c r="D28" s="30" t="s">
        <v>21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423"/>
      <c r="K28" s="15"/>
      <c r="L28" s="15"/>
      <c r="M28" s="15"/>
      <c r="N28" s="15"/>
      <c r="O28" s="15"/>
    </row>
    <row r="29" spans="1:15" s="16" customFormat="1" ht="17.25" customHeight="1" x14ac:dyDescent="0.3">
      <c r="A29" s="422"/>
      <c r="B29" s="422"/>
      <c r="C29" s="422"/>
      <c r="D29" s="30" t="s">
        <v>30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423"/>
      <c r="K29" s="15"/>
      <c r="L29" s="15"/>
      <c r="M29" s="15"/>
      <c r="N29" s="15"/>
      <c r="O29" s="15"/>
    </row>
    <row r="30" spans="1:15" s="16" customFormat="1" ht="17.25" customHeight="1" x14ac:dyDescent="0.3">
      <c r="A30" s="422"/>
      <c r="B30" s="422"/>
      <c r="C30" s="422"/>
      <c r="D30" s="30" t="s">
        <v>31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423"/>
      <c r="K30" s="15"/>
      <c r="L30" s="15"/>
      <c r="M30" s="15"/>
      <c r="N30" s="15"/>
      <c r="O30" s="15"/>
    </row>
    <row r="31" spans="1:15" s="16" customFormat="1" ht="17.25" customHeight="1" x14ac:dyDescent="0.3">
      <c r="A31" s="422"/>
      <c r="B31" s="422"/>
      <c r="C31" s="422"/>
      <c r="D31" s="30" t="s">
        <v>32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23"/>
      <c r="K31" s="15"/>
      <c r="L31" s="15"/>
      <c r="M31" s="15"/>
      <c r="N31" s="15"/>
      <c r="O31" s="15"/>
    </row>
    <row r="32" spans="1:15" s="34" customFormat="1" ht="17.25" customHeight="1" x14ac:dyDescent="0.3">
      <c r="A32" s="422"/>
      <c r="B32" s="422"/>
      <c r="C32" s="422"/>
      <c r="D32" s="30" t="s">
        <v>33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423"/>
      <c r="K32" s="33"/>
      <c r="L32" s="33"/>
      <c r="M32" s="33"/>
      <c r="N32" s="33"/>
      <c r="O32" s="33"/>
    </row>
    <row r="33" spans="1:15" s="34" customFormat="1" ht="17.25" customHeight="1" x14ac:dyDescent="0.3">
      <c r="A33" s="424">
        <v>2</v>
      </c>
      <c r="B33" s="424" t="s">
        <v>34</v>
      </c>
      <c r="C33" s="424" t="s">
        <v>26</v>
      </c>
      <c r="D33" s="36" t="s">
        <v>27</v>
      </c>
      <c r="E33" s="37">
        <f>SUM(E35:E43)</f>
        <v>39.701999999999998</v>
      </c>
      <c r="F33" s="37">
        <f>SUM(F35:F43)</f>
        <v>0</v>
      </c>
      <c r="G33" s="37">
        <f>SUM(G35:G43)</f>
        <v>38.511000000000003</v>
      </c>
      <c r="H33" s="37">
        <f>SUM(H35:H43)</f>
        <v>1.19</v>
      </c>
      <c r="I33" s="37">
        <v>0</v>
      </c>
      <c r="J33" s="424" t="s">
        <v>476</v>
      </c>
      <c r="K33" s="33"/>
      <c r="L33" s="33"/>
      <c r="M33" s="33"/>
      <c r="N33" s="33"/>
      <c r="O33" s="33"/>
    </row>
    <row r="34" spans="1:15" s="34" customFormat="1" ht="17.25" customHeight="1" x14ac:dyDescent="0.3">
      <c r="A34" s="424"/>
      <c r="B34" s="424"/>
      <c r="C34" s="424"/>
      <c r="D34" s="30" t="s">
        <v>17</v>
      </c>
      <c r="E34" s="31" t="s">
        <v>28</v>
      </c>
      <c r="F34" s="32" t="s">
        <v>28</v>
      </c>
      <c r="G34" s="32"/>
      <c r="H34" s="32" t="s">
        <v>28</v>
      </c>
      <c r="I34" s="32" t="s">
        <v>28</v>
      </c>
      <c r="J34" s="424"/>
      <c r="K34" s="33"/>
      <c r="L34" s="33"/>
      <c r="M34" s="33"/>
      <c r="N34" s="33"/>
      <c r="O34" s="33"/>
    </row>
    <row r="35" spans="1:15" s="34" customFormat="1" ht="17.25" customHeight="1" x14ac:dyDescent="0.3">
      <c r="A35" s="424"/>
      <c r="B35" s="424"/>
      <c r="C35" s="424"/>
      <c r="D35" s="30" t="s">
        <v>29</v>
      </c>
      <c r="E35" s="31">
        <v>39.701999999999998</v>
      </c>
      <c r="F35" s="32">
        <v>0</v>
      </c>
      <c r="G35" s="32">
        <v>38.511000000000003</v>
      </c>
      <c r="H35" s="32">
        <v>1.19</v>
      </c>
      <c r="I35" s="32">
        <v>0</v>
      </c>
      <c r="J35" s="424"/>
      <c r="K35" s="33"/>
      <c r="L35" s="33"/>
      <c r="M35" s="33"/>
      <c r="N35" s="33"/>
      <c r="O35" s="33"/>
    </row>
    <row r="36" spans="1:15" s="34" customFormat="1" ht="17.25" customHeight="1" x14ac:dyDescent="0.3">
      <c r="A36" s="424"/>
      <c r="B36" s="424"/>
      <c r="C36" s="424"/>
      <c r="D36" s="30" t="s">
        <v>18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424"/>
      <c r="K36" s="33"/>
      <c r="L36" s="33"/>
      <c r="M36" s="33"/>
      <c r="N36" s="33"/>
      <c r="O36" s="33"/>
    </row>
    <row r="37" spans="1:15" s="34" customFormat="1" ht="17.25" customHeight="1" x14ac:dyDescent="0.3">
      <c r="A37" s="424"/>
      <c r="B37" s="424"/>
      <c r="C37" s="424"/>
      <c r="D37" s="30" t="s">
        <v>19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24"/>
      <c r="K37" s="33"/>
      <c r="L37" s="33"/>
      <c r="M37" s="33"/>
      <c r="N37" s="33"/>
      <c r="O37" s="33"/>
    </row>
    <row r="38" spans="1:15" s="34" customFormat="1" ht="17.25" customHeight="1" x14ac:dyDescent="0.3">
      <c r="A38" s="424"/>
      <c r="B38" s="424"/>
      <c r="C38" s="424"/>
      <c r="D38" s="30" t="s">
        <v>20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424"/>
      <c r="K38" s="33"/>
      <c r="L38" s="33"/>
      <c r="M38" s="33"/>
      <c r="N38" s="33"/>
      <c r="O38" s="33"/>
    </row>
    <row r="39" spans="1:15" s="34" customFormat="1" ht="17.25" customHeight="1" x14ac:dyDescent="0.3">
      <c r="A39" s="424"/>
      <c r="B39" s="424"/>
      <c r="C39" s="424"/>
      <c r="D39" s="30" t="s">
        <v>21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24"/>
      <c r="K39" s="33"/>
      <c r="L39" s="33"/>
      <c r="M39" s="33"/>
      <c r="N39" s="33"/>
      <c r="O39" s="33"/>
    </row>
    <row r="40" spans="1:15" s="34" customFormat="1" ht="17.25" customHeight="1" x14ac:dyDescent="0.3">
      <c r="A40" s="424"/>
      <c r="B40" s="424"/>
      <c r="C40" s="424"/>
      <c r="D40" s="30" t="s">
        <v>30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24"/>
      <c r="K40" s="33"/>
      <c r="L40" s="33"/>
      <c r="M40" s="33"/>
      <c r="N40" s="33"/>
      <c r="O40" s="33"/>
    </row>
    <row r="41" spans="1:15" s="34" customFormat="1" ht="17.25" customHeight="1" x14ac:dyDescent="0.3">
      <c r="A41" s="424"/>
      <c r="B41" s="424"/>
      <c r="C41" s="424"/>
      <c r="D41" s="30" t="s">
        <v>31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424"/>
      <c r="K41" s="33"/>
      <c r="L41" s="33"/>
      <c r="M41" s="33"/>
      <c r="N41" s="33"/>
      <c r="O41" s="33"/>
    </row>
    <row r="42" spans="1:15" s="34" customFormat="1" ht="17.25" customHeight="1" x14ac:dyDescent="0.3">
      <c r="A42" s="424"/>
      <c r="B42" s="424"/>
      <c r="C42" s="424"/>
      <c r="D42" s="30" t="s">
        <v>32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424"/>
      <c r="K42" s="33"/>
      <c r="L42" s="33"/>
      <c r="M42" s="33"/>
      <c r="N42" s="33"/>
      <c r="O42" s="33"/>
    </row>
    <row r="43" spans="1:15" s="34" customFormat="1" ht="17.25" customHeight="1" x14ac:dyDescent="0.3">
      <c r="A43" s="424"/>
      <c r="B43" s="424"/>
      <c r="C43" s="424"/>
      <c r="D43" s="30" t="s">
        <v>33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424"/>
      <c r="K43" s="33"/>
      <c r="L43" s="33"/>
      <c r="M43" s="33"/>
      <c r="N43" s="33"/>
      <c r="O43" s="33"/>
    </row>
    <row r="44" spans="1:15" s="34" customFormat="1" ht="44.25" customHeight="1" x14ac:dyDescent="0.3">
      <c r="A44" s="38">
        <v>3</v>
      </c>
      <c r="B44" s="38" t="s">
        <v>35</v>
      </c>
      <c r="C44" s="38" t="s">
        <v>26</v>
      </c>
      <c r="D44" s="36" t="s">
        <v>27</v>
      </c>
      <c r="E44" s="37">
        <f>SUM(E46:E54)</f>
        <v>155</v>
      </c>
      <c r="F44" s="37">
        <f>SUM(F46:F54)</f>
        <v>0</v>
      </c>
      <c r="G44" s="37">
        <f>SUM(G46:G54)</f>
        <v>145.5</v>
      </c>
      <c r="H44" s="37">
        <f>SUM(H46:H54)</f>
        <v>9.5</v>
      </c>
      <c r="I44" s="37">
        <v>0</v>
      </c>
      <c r="J44" s="38" t="s">
        <v>477</v>
      </c>
      <c r="K44" s="33"/>
      <c r="L44" s="33"/>
      <c r="M44" s="33"/>
      <c r="N44" s="33"/>
      <c r="O44" s="33"/>
    </row>
    <row r="45" spans="1:15" s="34" customFormat="1" ht="17.25" customHeight="1" x14ac:dyDescent="0.3">
      <c r="A45" s="38"/>
      <c r="B45" s="39"/>
      <c r="C45" s="38"/>
      <c r="D45" s="30" t="s">
        <v>17</v>
      </c>
      <c r="E45" s="31" t="s">
        <v>28</v>
      </c>
      <c r="F45" s="32" t="s">
        <v>28</v>
      </c>
      <c r="G45" s="32"/>
      <c r="H45" s="32" t="s">
        <v>28</v>
      </c>
      <c r="I45" s="32" t="s">
        <v>28</v>
      </c>
      <c r="J45" s="38"/>
      <c r="K45" s="33"/>
      <c r="L45" s="33"/>
      <c r="M45" s="33"/>
      <c r="N45" s="33"/>
      <c r="O45" s="33"/>
    </row>
    <row r="46" spans="1:15" s="34" customFormat="1" ht="14.25" customHeight="1" x14ac:dyDescent="0.3">
      <c r="A46" s="38"/>
      <c r="B46" s="38"/>
      <c r="C46" s="38"/>
      <c r="D46" s="30" t="s">
        <v>29</v>
      </c>
      <c r="E46" s="31">
        <v>5</v>
      </c>
      <c r="F46" s="32">
        <v>0</v>
      </c>
      <c r="G46" s="32">
        <v>0</v>
      </c>
      <c r="H46" s="32">
        <v>5</v>
      </c>
      <c r="I46" s="32">
        <v>0</v>
      </c>
      <c r="K46" s="33"/>
      <c r="L46" s="33"/>
      <c r="M46" s="33"/>
      <c r="N46" s="33"/>
      <c r="O46" s="33"/>
    </row>
    <row r="47" spans="1:15" s="34" customFormat="1" ht="21" customHeight="1" x14ac:dyDescent="0.3">
      <c r="A47" s="38"/>
      <c r="B47" s="39"/>
      <c r="C47" s="38"/>
      <c r="D47" s="30" t="s">
        <v>18</v>
      </c>
      <c r="E47" s="31">
        <v>150</v>
      </c>
      <c r="F47" s="31">
        <v>0</v>
      </c>
      <c r="G47" s="31">
        <v>145.5</v>
      </c>
      <c r="H47" s="31">
        <v>4.5</v>
      </c>
      <c r="I47" s="31">
        <v>0</v>
      </c>
      <c r="J47" s="39"/>
      <c r="K47" s="33"/>
      <c r="L47" s="33"/>
      <c r="M47" s="33"/>
      <c r="N47" s="33"/>
      <c r="O47" s="33"/>
    </row>
    <row r="48" spans="1:15" s="34" customFormat="1" ht="17.25" customHeight="1" x14ac:dyDescent="0.3">
      <c r="A48" s="38"/>
      <c r="B48" s="38"/>
      <c r="C48" s="38"/>
      <c r="D48" s="30" t="s">
        <v>19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8"/>
      <c r="K48" s="33"/>
      <c r="L48" s="33"/>
      <c r="M48" s="33"/>
      <c r="N48" s="33"/>
      <c r="O48" s="33"/>
    </row>
    <row r="49" spans="1:15" s="34" customFormat="1" ht="17.25" customHeight="1" x14ac:dyDescent="0.3">
      <c r="A49" s="38"/>
      <c r="B49" s="38"/>
      <c r="C49" s="38"/>
      <c r="D49" s="30" t="s">
        <v>20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8"/>
      <c r="K49" s="33"/>
      <c r="L49" s="33"/>
      <c r="M49" s="33"/>
      <c r="N49" s="33"/>
      <c r="O49" s="33"/>
    </row>
    <row r="50" spans="1:15" s="34" customFormat="1" ht="17.25" customHeight="1" x14ac:dyDescent="0.3">
      <c r="A50" s="38"/>
      <c r="B50" s="38"/>
      <c r="C50" s="38"/>
      <c r="D50" s="30" t="s">
        <v>21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8"/>
      <c r="K50" s="33"/>
      <c r="L50" s="33"/>
      <c r="M50" s="33"/>
      <c r="N50" s="33"/>
      <c r="O50" s="33"/>
    </row>
    <row r="51" spans="1:15" s="34" customFormat="1" ht="17.25" customHeight="1" x14ac:dyDescent="0.3">
      <c r="A51" s="38"/>
      <c r="B51" s="38"/>
      <c r="C51" s="38"/>
      <c r="D51" s="30" t="s">
        <v>30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8"/>
      <c r="K51" s="33"/>
      <c r="L51" s="33"/>
      <c r="M51" s="33"/>
      <c r="N51" s="33"/>
      <c r="O51" s="33"/>
    </row>
    <row r="52" spans="1:15" s="34" customFormat="1" ht="17.25" customHeight="1" x14ac:dyDescent="0.3">
      <c r="A52" s="38"/>
      <c r="B52" s="38"/>
      <c r="C52" s="38"/>
      <c r="D52" s="30" t="s">
        <v>31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8"/>
      <c r="K52" s="33"/>
      <c r="L52" s="33"/>
      <c r="M52" s="33"/>
      <c r="N52" s="33"/>
      <c r="O52" s="33"/>
    </row>
    <row r="53" spans="1:15" s="34" customFormat="1" ht="17.25" customHeight="1" x14ac:dyDescent="0.3">
      <c r="A53" s="38"/>
      <c r="B53" s="38"/>
      <c r="C53" s="38"/>
      <c r="D53" s="30" t="s">
        <v>32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8"/>
      <c r="K53" s="33"/>
      <c r="L53" s="33"/>
      <c r="M53" s="33"/>
      <c r="N53" s="33"/>
      <c r="O53" s="33"/>
    </row>
    <row r="54" spans="1:15" s="34" customFormat="1" ht="17.25" customHeight="1" x14ac:dyDescent="0.3">
      <c r="A54" s="35"/>
      <c r="B54" s="35"/>
      <c r="C54" s="35"/>
      <c r="D54" s="30" t="s">
        <v>33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5"/>
      <c r="K54" s="33"/>
      <c r="L54" s="33"/>
      <c r="M54" s="33"/>
      <c r="N54" s="33"/>
      <c r="O54" s="33"/>
    </row>
    <row r="55" spans="1:15" s="16" customFormat="1" ht="28.5" customHeight="1" x14ac:dyDescent="0.3">
      <c r="A55" s="424">
        <v>4</v>
      </c>
      <c r="B55" s="425" t="s">
        <v>36</v>
      </c>
      <c r="C55" s="424" t="s">
        <v>26</v>
      </c>
      <c r="D55" s="36" t="s">
        <v>27</v>
      </c>
      <c r="E55" s="37">
        <f>SUM(E58:E65)</f>
        <v>107</v>
      </c>
      <c r="F55" s="37">
        <f>SUM(F58:F65)</f>
        <v>0</v>
      </c>
      <c r="G55" s="37">
        <f>SUM(G58:G65)</f>
        <v>97</v>
      </c>
      <c r="H55" s="37">
        <f>SUM(H58:H65)</f>
        <v>10</v>
      </c>
      <c r="I55" s="37">
        <v>0</v>
      </c>
      <c r="J55" s="40" t="s">
        <v>37</v>
      </c>
      <c r="K55" s="15"/>
      <c r="L55" s="15"/>
      <c r="M55" s="15"/>
      <c r="N55" s="15"/>
      <c r="O55" s="15"/>
    </row>
    <row r="56" spans="1:15" s="16" customFormat="1" ht="16.2" customHeight="1" x14ac:dyDescent="0.3">
      <c r="A56" s="424"/>
      <c r="B56" s="425"/>
      <c r="C56" s="424"/>
      <c r="D56" s="30" t="s">
        <v>17</v>
      </c>
      <c r="E56" s="31" t="s">
        <v>28</v>
      </c>
      <c r="F56" s="32" t="s">
        <v>28</v>
      </c>
      <c r="G56" s="32"/>
      <c r="H56" s="32" t="s">
        <v>28</v>
      </c>
      <c r="I56" s="32" t="s">
        <v>28</v>
      </c>
      <c r="J56" s="426" t="s">
        <v>480</v>
      </c>
      <c r="K56" s="15"/>
      <c r="L56" s="15"/>
      <c r="M56" s="15"/>
      <c r="N56" s="15"/>
      <c r="O56" s="15"/>
    </row>
    <row r="57" spans="1:15" s="16" customFormat="1" ht="17.25" customHeight="1" x14ac:dyDescent="0.3">
      <c r="A57" s="424"/>
      <c r="B57" s="427" t="s">
        <v>38</v>
      </c>
      <c r="C57" s="424"/>
      <c r="D57" s="30" t="s">
        <v>29</v>
      </c>
      <c r="E57" s="339">
        <v>0</v>
      </c>
      <c r="F57" s="339">
        <v>0</v>
      </c>
      <c r="G57" s="339">
        <v>0</v>
      </c>
      <c r="H57" s="339">
        <v>0</v>
      </c>
      <c r="I57" s="339">
        <v>0</v>
      </c>
      <c r="J57" s="426"/>
      <c r="K57" s="15"/>
      <c r="L57" s="15"/>
      <c r="M57" s="15"/>
      <c r="N57" s="15"/>
      <c r="O57" s="15"/>
    </row>
    <row r="58" spans="1:15" s="16" customFormat="1" ht="17.25" customHeight="1" x14ac:dyDescent="0.3">
      <c r="A58" s="424"/>
      <c r="B58" s="424"/>
      <c r="C58" s="424"/>
      <c r="D58" s="30" t="s">
        <v>18</v>
      </c>
      <c r="E58" s="337">
        <v>5</v>
      </c>
      <c r="F58" s="338">
        <v>0</v>
      </c>
      <c r="G58" s="338">
        <v>0</v>
      </c>
      <c r="H58" s="338">
        <v>5</v>
      </c>
      <c r="I58" s="338">
        <v>0</v>
      </c>
      <c r="J58" s="426"/>
      <c r="K58" s="15"/>
      <c r="L58" s="15"/>
      <c r="M58" s="15"/>
      <c r="N58" s="15"/>
      <c r="O58" s="15"/>
    </row>
    <row r="59" spans="1:15" s="16" customFormat="1" ht="17.25" customHeight="1" x14ac:dyDescent="0.3">
      <c r="A59" s="424"/>
      <c r="B59" s="40" t="s">
        <v>39</v>
      </c>
      <c r="C59" s="424"/>
      <c r="D59" s="30" t="s">
        <v>19</v>
      </c>
      <c r="E59" s="337">
        <v>50</v>
      </c>
      <c r="F59" s="337">
        <v>0</v>
      </c>
      <c r="G59" s="337">
        <v>48.5</v>
      </c>
      <c r="H59" s="337">
        <v>1.5</v>
      </c>
      <c r="I59" s="337">
        <v>0</v>
      </c>
      <c r="J59" s="426"/>
      <c r="K59" s="15"/>
      <c r="L59" s="15"/>
      <c r="M59" s="15"/>
      <c r="N59" s="15"/>
      <c r="O59" s="15"/>
    </row>
    <row r="60" spans="1:15" s="16" customFormat="1" ht="17.25" customHeight="1" x14ac:dyDescent="0.3">
      <c r="A60" s="424"/>
      <c r="B60" s="40" t="s">
        <v>28</v>
      </c>
      <c r="C60" s="424"/>
      <c r="D60" s="30" t="s">
        <v>20</v>
      </c>
      <c r="E60" s="337">
        <v>2</v>
      </c>
      <c r="F60" s="337">
        <v>0</v>
      </c>
      <c r="G60" s="337">
        <v>0</v>
      </c>
      <c r="H60" s="337">
        <v>2</v>
      </c>
      <c r="I60" s="337">
        <v>0</v>
      </c>
      <c r="J60" s="426"/>
      <c r="K60" s="15"/>
      <c r="L60" s="15"/>
      <c r="M60" s="15"/>
      <c r="N60" s="15"/>
      <c r="O60" s="15"/>
    </row>
    <row r="61" spans="1:15" s="16" customFormat="1" ht="17.25" customHeight="1" x14ac:dyDescent="0.3">
      <c r="A61" s="424"/>
      <c r="B61" s="40" t="s">
        <v>28</v>
      </c>
      <c r="C61" s="424"/>
      <c r="D61" s="30" t="s">
        <v>21</v>
      </c>
      <c r="E61" s="337">
        <v>50</v>
      </c>
      <c r="F61" s="337">
        <v>0</v>
      </c>
      <c r="G61" s="337">
        <v>48.5</v>
      </c>
      <c r="H61" s="337">
        <v>1.5</v>
      </c>
      <c r="I61" s="337">
        <v>0</v>
      </c>
      <c r="J61" s="426"/>
      <c r="K61" s="15"/>
      <c r="L61" s="15"/>
      <c r="M61" s="15"/>
      <c r="N61" s="15"/>
      <c r="O61" s="15"/>
    </row>
    <row r="62" spans="1:15" s="16" customFormat="1" ht="17.25" customHeight="1" x14ac:dyDescent="0.3">
      <c r="A62" s="424"/>
      <c r="B62" s="40" t="s">
        <v>28</v>
      </c>
      <c r="C62" s="424"/>
      <c r="D62" s="30" t="s">
        <v>30</v>
      </c>
      <c r="E62" s="41">
        <v>0</v>
      </c>
      <c r="F62" s="42">
        <v>0</v>
      </c>
      <c r="G62" s="42">
        <v>0</v>
      </c>
      <c r="H62" s="42">
        <v>0</v>
      </c>
      <c r="I62" s="43">
        <v>0</v>
      </c>
      <c r="J62" s="426"/>
      <c r="K62" s="15"/>
      <c r="L62" s="15"/>
      <c r="M62" s="15"/>
      <c r="N62" s="15"/>
      <c r="O62" s="15"/>
    </row>
    <row r="63" spans="1:15" s="16" customFormat="1" ht="17.25" customHeight="1" x14ac:dyDescent="0.3">
      <c r="A63" s="424"/>
      <c r="B63" s="40" t="s">
        <v>28</v>
      </c>
      <c r="C63" s="424"/>
      <c r="D63" s="30" t="s">
        <v>31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426"/>
      <c r="K63" s="15"/>
      <c r="L63" s="15"/>
      <c r="M63" s="15"/>
      <c r="N63" s="15"/>
      <c r="O63" s="15"/>
    </row>
    <row r="64" spans="1:15" s="16" customFormat="1" ht="17.25" customHeight="1" x14ac:dyDescent="0.3">
      <c r="A64" s="424"/>
      <c r="B64" s="40" t="s">
        <v>28</v>
      </c>
      <c r="C64" s="424"/>
      <c r="D64" s="30" t="s">
        <v>32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426"/>
      <c r="K64" s="15"/>
      <c r="L64" s="15"/>
      <c r="M64" s="15"/>
      <c r="N64" s="15"/>
      <c r="O64" s="15"/>
    </row>
    <row r="65" spans="1:15" s="16" customFormat="1" ht="17.25" customHeight="1" x14ac:dyDescent="0.3">
      <c r="A65" s="424"/>
      <c r="B65" s="30" t="s">
        <v>28</v>
      </c>
      <c r="C65" s="424"/>
      <c r="D65" s="30" t="s">
        <v>33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426"/>
      <c r="K65" s="15"/>
      <c r="L65" s="15"/>
      <c r="M65" s="15"/>
      <c r="N65" s="15"/>
      <c r="O65" s="15"/>
    </row>
    <row r="66" spans="1:15" s="16" customFormat="1" ht="17.25" customHeight="1" x14ac:dyDescent="0.3">
      <c r="A66" s="424">
        <v>5</v>
      </c>
      <c r="B66" s="428" t="s">
        <v>40</v>
      </c>
      <c r="C66" s="424" t="s">
        <v>26</v>
      </c>
      <c r="D66" s="36" t="s">
        <v>27</v>
      </c>
      <c r="E66" s="37">
        <f>SUM(E68:E76)</f>
        <v>5.5</v>
      </c>
      <c r="F66" s="37">
        <f>SUM(F68:F76)</f>
        <v>0</v>
      </c>
      <c r="G66" s="37">
        <f>SUM(G68:G76)</f>
        <v>0</v>
      </c>
      <c r="H66" s="37">
        <f>SUM(H68:H76)</f>
        <v>5.5</v>
      </c>
      <c r="I66" s="37">
        <v>0</v>
      </c>
      <c r="J66" s="424" t="s">
        <v>481</v>
      </c>
      <c r="K66" s="15"/>
      <c r="L66" s="15"/>
      <c r="M66" s="15"/>
      <c r="N66" s="15"/>
      <c r="O66" s="15"/>
    </row>
    <row r="67" spans="1:15" s="16" customFormat="1" ht="17.25" customHeight="1" x14ac:dyDescent="0.3">
      <c r="A67" s="424"/>
      <c r="B67" s="429"/>
      <c r="C67" s="424"/>
      <c r="D67" s="30" t="s">
        <v>17</v>
      </c>
      <c r="E67" s="31" t="s">
        <v>28</v>
      </c>
      <c r="F67" s="32" t="s">
        <v>28</v>
      </c>
      <c r="G67" s="32"/>
      <c r="H67" s="32" t="s">
        <v>28</v>
      </c>
      <c r="I67" s="32" t="s">
        <v>28</v>
      </c>
      <c r="J67" s="424"/>
      <c r="K67" s="15"/>
      <c r="L67" s="15"/>
      <c r="M67" s="15"/>
      <c r="N67" s="15"/>
      <c r="O67" s="15"/>
    </row>
    <row r="68" spans="1:15" s="16" customFormat="1" ht="17.25" customHeight="1" x14ac:dyDescent="0.3">
      <c r="A68" s="424"/>
      <c r="B68" s="429"/>
      <c r="C68" s="424"/>
      <c r="D68" s="30" t="s">
        <v>29</v>
      </c>
      <c r="E68" s="31">
        <v>5.5</v>
      </c>
      <c r="F68" s="32">
        <v>0</v>
      </c>
      <c r="G68" s="32">
        <v>0</v>
      </c>
      <c r="H68" s="32">
        <v>5.5</v>
      </c>
      <c r="I68" s="32">
        <v>0</v>
      </c>
      <c r="J68" s="424"/>
      <c r="K68" s="15"/>
      <c r="L68" s="15"/>
      <c r="M68" s="15"/>
      <c r="N68" s="15"/>
      <c r="O68" s="15"/>
    </row>
    <row r="69" spans="1:15" s="16" customFormat="1" ht="17.25" customHeight="1" x14ac:dyDescent="0.3">
      <c r="A69" s="424"/>
      <c r="B69" s="429"/>
      <c r="C69" s="424"/>
      <c r="D69" s="30" t="s">
        <v>18</v>
      </c>
      <c r="E69" s="31">
        <v>0</v>
      </c>
      <c r="F69" s="31">
        <v>0</v>
      </c>
      <c r="G69" s="32">
        <v>0</v>
      </c>
      <c r="H69" s="31">
        <v>0</v>
      </c>
      <c r="I69" s="31">
        <v>0</v>
      </c>
      <c r="J69" s="424"/>
      <c r="K69" s="15"/>
      <c r="L69" s="15"/>
      <c r="M69" s="15"/>
      <c r="N69" s="15"/>
      <c r="O69" s="15"/>
    </row>
    <row r="70" spans="1:15" s="16" customFormat="1" ht="17.25" customHeight="1" x14ac:dyDescent="0.3">
      <c r="A70" s="424"/>
      <c r="B70" s="40" t="s">
        <v>28</v>
      </c>
      <c r="C70" s="424"/>
      <c r="D70" s="30" t="s">
        <v>19</v>
      </c>
      <c r="E70" s="31">
        <v>0</v>
      </c>
      <c r="F70" s="31">
        <v>0</v>
      </c>
      <c r="G70" s="32">
        <v>0</v>
      </c>
      <c r="H70" s="31">
        <v>0</v>
      </c>
      <c r="I70" s="31">
        <v>0</v>
      </c>
      <c r="J70" s="424"/>
      <c r="K70" s="15"/>
      <c r="L70" s="15"/>
      <c r="M70" s="15"/>
      <c r="N70" s="15"/>
      <c r="O70" s="15"/>
    </row>
    <row r="71" spans="1:15" s="16" customFormat="1" ht="17.25" customHeight="1" x14ac:dyDescent="0.3">
      <c r="A71" s="424"/>
      <c r="B71" s="40" t="s">
        <v>28</v>
      </c>
      <c r="C71" s="424"/>
      <c r="D71" s="30" t="s">
        <v>20</v>
      </c>
      <c r="E71" s="31">
        <v>0</v>
      </c>
      <c r="F71" s="31">
        <v>0</v>
      </c>
      <c r="G71" s="32">
        <v>0</v>
      </c>
      <c r="H71" s="31">
        <v>0</v>
      </c>
      <c r="I71" s="31">
        <v>0</v>
      </c>
      <c r="J71" s="424"/>
      <c r="K71" s="15"/>
      <c r="L71" s="15"/>
      <c r="M71" s="15"/>
      <c r="N71" s="15"/>
      <c r="O71" s="15"/>
    </row>
    <row r="72" spans="1:15" s="16" customFormat="1" ht="17.25" customHeight="1" x14ac:dyDescent="0.3">
      <c r="A72" s="424"/>
      <c r="B72" s="40" t="s">
        <v>28</v>
      </c>
      <c r="C72" s="424"/>
      <c r="D72" s="30" t="s">
        <v>21</v>
      </c>
      <c r="E72" s="31">
        <v>0</v>
      </c>
      <c r="F72" s="31">
        <v>0</v>
      </c>
      <c r="G72" s="32">
        <v>0</v>
      </c>
      <c r="H72" s="31">
        <v>0</v>
      </c>
      <c r="I72" s="31">
        <v>0</v>
      </c>
      <c r="J72" s="424"/>
      <c r="K72" s="15"/>
      <c r="L72" s="15"/>
      <c r="M72" s="15"/>
      <c r="N72" s="15"/>
      <c r="O72" s="15"/>
    </row>
    <row r="73" spans="1:15" s="16" customFormat="1" ht="17.25" customHeight="1" x14ac:dyDescent="0.3">
      <c r="A73" s="424"/>
      <c r="B73" s="40" t="s">
        <v>28</v>
      </c>
      <c r="C73" s="424"/>
      <c r="D73" s="30" t="s">
        <v>30</v>
      </c>
      <c r="E73" s="31">
        <v>0</v>
      </c>
      <c r="F73" s="31">
        <v>0</v>
      </c>
      <c r="G73" s="32">
        <v>0</v>
      </c>
      <c r="H73" s="31">
        <v>0</v>
      </c>
      <c r="I73" s="31">
        <v>0</v>
      </c>
      <c r="J73" s="424"/>
      <c r="K73" s="15"/>
      <c r="L73" s="15"/>
      <c r="M73" s="15"/>
      <c r="N73" s="15"/>
      <c r="O73" s="15"/>
    </row>
    <row r="74" spans="1:15" s="16" customFormat="1" ht="17.25" customHeight="1" x14ac:dyDescent="0.3">
      <c r="A74" s="424"/>
      <c r="B74" s="40" t="s">
        <v>28</v>
      </c>
      <c r="C74" s="424"/>
      <c r="D74" s="30" t="s">
        <v>31</v>
      </c>
      <c r="E74" s="31">
        <v>0</v>
      </c>
      <c r="F74" s="31">
        <v>0</v>
      </c>
      <c r="G74" s="32">
        <v>0</v>
      </c>
      <c r="H74" s="31">
        <v>0</v>
      </c>
      <c r="I74" s="31">
        <v>0</v>
      </c>
      <c r="J74" s="424"/>
      <c r="K74" s="15"/>
      <c r="L74" s="15"/>
      <c r="M74" s="15"/>
      <c r="N74" s="15"/>
      <c r="O74" s="15"/>
    </row>
    <row r="75" spans="1:15" s="16" customFormat="1" ht="17.25" customHeight="1" x14ac:dyDescent="0.3">
      <c r="A75" s="424"/>
      <c r="B75" s="40" t="s">
        <v>28</v>
      </c>
      <c r="C75" s="424"/>
      <c r="D75" s="404" t="s">
        <v>32</v>
      </c>
      <c r="E75" s="626">
        <v>0</v>
      </c>
      <c r="F75" s="627">
        <v>0</v>
      </c>
      <c r="G75" s="628">
        <v>0</v>
      </c>
      <c r="H75" s="627">
        <v>0</v>
      </c>
      <c r="I75" s="627">
        <v>0</v>
      </c>
      <c r="J75" s="424"/>
      <c r="K75" s="15"/>
      <c r="L75" s="15"/>
      <c r="M75" s="15"/>
      <c r="N75" s="15"/>
      <c r="O75" s="15"/>
    </row>
    <row r="76" spans="1:15" s="16" customFormat="1" ht="0.75" customHeight="1" x14ac:dyDescent="0.3">
      <c r="A76" s="424"/>
      <c r="B76" s="40" t="s">
        <v>28</v>
      </c>
      <c r="C76" s="424"/>
      <c r="D76" s="30" t="s">
        <v>33</v>
      </c>
      <c r="E76" s="31">
        <v>0</v>
      </c>
      <c r="F76" s="31">
        <v>0</v>
      </c>
      <c r="G76" s="32">
        <v>0</v>
      </c>
      <c r="H76" s="31">
        <v>0</v>
      </c>
      <c r="I76" s="31">
        <v>0</v>
      </c>
      <c r="J76" s="424"/>
      <c r="K76" s="15"/>
      <c r="L76" s="15"/>
      <c r="M76" s="15"/>
      <c r="N76" s="15"/>
      <c r="O76" s="15"/>
    </row>
    <row r="77" spans="1:15" s="16" customFormat="1" ht="75" customHeight="1" x14ac:dyDescent="0.3">
      <c r="A77" s="424">
        <v>6</v>
      </c>
      <c r="B77" s="340" t="s">
        <v>41</v>
      </c>
      <c r="C77" s="424" t="s">
        <v>26</v>
      </c>
      <c r="D77" s="341" t="s">
        <v>27</v>
      </c>
      <c r="E77" s="342">
        <f>SUM(E79:E87)</f>
        <v>105.8</v>
      </c>
      <c r="F77" s="342">
        <f>SUM(F79:F87)</f>
        <v>0</v>
      </c>
      <c r="G77" s="342">
        <f>SUM(G79:G87)</f>
        <v>96.902999999999992</v>
      </c>
      <c r="H77" s="342">
        <f>SUM(H79:H87)</f>
        <v>8.8970000000000002</v>
      </c>
      <c r="I77" s="342">
        <v>0</v>
      </c>
      <c r="J77" s="343" t="s">
        <v>42</v>
      </c>
      <c r="K77" s="15"/>
      <c r="L77" s="15"/>
      <c r="M77" s="15"/>
      <c r="N77" s="15"/>
      <c r="O77" s="15"/>
    </row>
    <row r="78" spans="1:15" s="16" customFormat="1" ht="23.4" customHeight="1" x14ac:dyDescent="0.3">
      <c r="A78" s="424"/>
      <c r="B78" s="40" t="s">
        <v>43</v>
      </c>
      <c r="C78" s="424"/>
      <c r="D78" s="344" t="s">
        <v>17</v>
      </c>
      <c r="E78" s="345" t="s">
        <v>28</v>
      </c>
      <c r="F78" s="346" t="s">
        <v>28</v>
      </c>
      <c r="G78" s="346"/>
      <c r="H78" s="346" t="s">
        <v>28</v>
      </c>
      <c r="I78" s="346" t="s">
        <v>28</v>
      </c>
      <c r="J78" s="430" t="s">
        <v>482</v>
      </c>
      <c r="K78" s="15"/>
      <c r="L78" s="15"/>
      <c r="M78" s="15"/>
      <c r="N78" s="15"/>
      <c r="O78" s="15"/>
    </row>
    <row r="79" spans="1:15" s="16" customFormat="1" ht="23.4" customHeight="1" x14ac:dyDescent="0.3">
      <c r="A79" s="424"/>
      <c r="B79" s="40" t="s">
        <v>44</v>
      </c>
      <c r="C79" s="424"/>
      <c r="D79" s="344" t="s">
        <v>29</v>
      </c>
      <c r="E79" s="345">
        <v>2.7</v>
      </c>
      <c r="F79" s="346">
        <v>0</v>
      </c>
      <c r="G79" s="346">
        <v>1.843</v>
      </c>
      <c r="H79" s="346">
        <v>0.85699999999999998</v>
      </c>
      <c r="I79" s="346">
        <v>0</v>
      </c>
      <c r="J79" s="430"/>
      <c r="K79" s="15"/>
      <c r="L79" s="15"/>
      <c r="M79" s="15"/>
      <c r="N79" s="15"/>
      <c r="O79" s="15"/>
    </row>
    <row r="80" spans="1:15" s="16" customFormat="1" ht="34.950000000000003" customHeight="1" x14ac:dyDescent="0.3">
      <c r="A80" s="424"/>
      <c r="B80" s="427" t="s">
        <v>45</v>
      </c>
      <c r="C80" s="424"/>
      <c r="D80" s="344" t="s">
        <v>18</v>
      </c>
      <c r="E80" s="345">
        <v>3.7</v>
      </c>
      <c r="F80" s="345">
        <v>0</v>
      </c>
      <c r="G80" s="345">
        <v>2.91</v>
      </c>
      <c r="H80" s="345">
        <v>0.79</v>
      </c>
      <c r="I80" s="345">
        <v>0</v>
      </c>
      <c r="J80" s="430"/>
      <c r="K80" s="15"/>
      <c r="L80" s="15"/>
      <c r="M80" s="15"/>
      <c r="N80" s="15"/>
      <c r="O80" s="15"/>
    </row>
    <row r="81" spans="1:15" s="16" customFormat="1" ht="44.4" customHeight="1" x14ac:dyDescent="0.3">
      <c r="A81" s="424"/>
      <c r="B81" s="424"/>
      <c r="C81" s="424"/>
      <c r="D81" s="344" t="s">
        <v>19</v>
      </c>
      <c r="E81" s="345">
        <v>22.4</v>
      </c>
      <c r="F81" s="345">
        <v>0</v>
      </c>
      <c r="G81" s="345">
        <v>19.399999999999999</v>
      </c>
      <c r="H81" s="345">
        <v>3</v>
      </c>
      <c r="I81" s="345">
        <v>0</v>
      </c>
      <c r="J81" s="430"/>
      <c r="K81" s="15"/>
      <c r="L81" s="15"/>
      <c r="M81" s="15"/>
      <c r="N81" s="15"/>
      <c r="O81" s="15"/>
    </row>
    <row r="82" spans="1:15" s="16" customFormat="1" ht="37.950000000000003" customHeight="1" x14ac:dyDescent="0.3">
      <c r="A82" s="424"/>
      <c r="B82" s="40" t="s">
        <v>46</v>
      </c>
      <c r="C82" s="424"/>
      <c r="D82" s="344" t="s">
        <v>20</v>
      </c>
      <c r="E82" s="345">
        <v>57</v>
      </c>
      <c r="F82" s="345">
        <v>0</v>
      </c>
      <c r="G82" s="345">
        <v>53.35</v>
      </c>
      <c r="H82" s="345">
        <v>3.65</v>
      </c>
      <c r="I82" s="345">
        <v>0</v>
      </c>
      <c r="J82" s="430"/>
      <c r="K82" s="15"/>
      <c r="L82" s="15"/>
      <c r="M82" s="15"/>
      <c r="N82" s="15"/>
      <c r="O82" s="15"/>
    </row>
    <row r="83" spans="1:15" s="16" customFormat="1" ht="44.4" customHeight="1" x14ac:dyDescent="0.3">
      <c r="A83" s="424"/>
      <c r="B83" s="40" t="s">
        <v>47</v>
      </c>
      <c r="C83" s="424"/>
      <c r="D83" s="344" t="s">
        <v>21</v>
      </c>
      <c r="E83" s="345">
        <v>20</v>
      </c>
      <c r="F83" s="345">
        <v>0</v>
      </c>
      <c r="G83" s="345">
        <v>19.399999999999999</v>
      </c>
      <c r="H83" s="345">
        <v>0.6</v>
      </c>
      <c r="I83" s="345">
        <v>0</v>
      </c>
      <c r="J83" s="430"/>
      <c r="K83" s="15"/>
      <c r="L83" s="15"/>
      <c r="M83" s="15"/>
      <c r="N83" s="15"/>
      <c r="O83" s="15"/>
    </row>
    <row r="84" spans="1:15" s="16" customFormat="1" ht="33.6" customHeight="1" x14ac:dyDescent="0.3">
      <c r="A84" s="424"/>
      <c r="B84" s="40" t="s">
        <v>48</v>
      </c>
      <c r="C84" s="424"/>
      <c r="D84" s="344" t="s">
        <v>30</v>
      </c>
      <c r="E84" s="345">
        <v>0</v>
      </c>
      <c r="F84" s="345">
        <v>0</v>
      </c>
      <c r="G84" s="345">
        <v>0</v>
      </c>
      <c r="H84" s="345">
        <v>0</v>
      </c>
      <c r="I84" s="345">
        <v>0</v>
      </c>
      <c r="J84" s="430"/>
      <c r="K84" s="15"/>
      <c r="L84" s="15"/>
      <c r="M84" s="15"/>
      <c r="N84" s="15"/>
      <c r="O84" s="15"/>
    </row>
    <row r="85" spans="1:15" s="16" customFormat="1" ht="33.75" customHeight="1" x14ac:dyDescent="0.3">
      <c r="A85" s="424"/>
      <c r="B85" s="40" t="s">
        <v>49</v>
      </c>
      <c r="C85" s="424"/>
      <c r="D85" s="344" t="s">
        <v>31</v>
      </c>
      <c r="E85" s="345">
        <v>0</v>
      </c>
      <c r="F85" s="345">
        <v>0</v>
      </c>
      <c r="G85" s="345">
        <v>0</v>
      </c>
      <c r="H85" s="345">
        <v>0</v>
      </c>
      <c r="I85" s="345">
        <v>0</v>
      </c>
      <c r="J85" s="430"/>
      <c r="K85" s="15"/>
      <c r="L85" s="15"/>
      <c r="M85" s="15"/>
      <c r="N85" s="15"/>
      <c r="O85" s="15"/>
    </row>
    <row r="86" spans="1:15" s="16" customFormat="1" ht="36.75" customHeight="1" x14ac:dyDescent="0.3">
      <c r="A86" s="424"/>
      <c r="B86" s="40" t="s">
        <v>50</v>
      </c>
      <c r="C86" s="424"/>
      <c r="D86" s="344" t="s">
        <v>32</v>
      </c>
      <c r="E86" s="345">
        <v>0</v>
      </c>
      <c r="F86" s="345">
        <v>0</v>
      </c>
      <c r="G86" s="345">
        <v>0</v>
      </c>
      <c r="H86" s="345">
        <v>0</v>
      </c>
      <c r="I86" s="345">
        <v>0</v>
      </c>
      <c r="J86" s="430"/>
      <c r="K86" s="15"/>
      <c r="L86" s="15"/>
      <c r="M86" s="15"/>
      <c r="N86" s="15"/>
      <c r="O86" s="15"/>
    </row>
    <row r="87" spans="1:15" s="16" customFormat="1" ht="36.75" customHeight="1" x14ac:dyDescent="0.3">
      <c r="A87" s="424"/>
      <c r="B87" s="30" t="s">
        <v>28</v>
      </c>
      <c r="C87" s="424"/>
      <c r="D87" s="344" t="s">
        <v>33</v>
      </c>
      <c r="E87" s="345">
        <v>0</v>
      </c>
      <c r="F87" s="345">
        <v>0</v>
      </c>
      <c r="G87" s="345">
        <v>0</v>
      </c>
      <c r="H87" s="345">
        <v>0</v>
      </c>
      <c r="I87" s="345">
        <v>0</v>
      </c>
      <c r="J87" s="430"/>
      <c r="K87" s="15"/>
      <c r="L87" s="15"/>
      <c r="M87" s="15"/>
      <c r="N87" s="15"/>
      <c r="O87" s="15"/>
    </row>
    <row r="88" spans="1:15" s="16" customFormat="1" ht="27" customHeight="1" x14ac:dyDescent="0.3">
      <c r="A88" s="424">
        <v>7</v>
      </c>
      <c r="B88" s="427" t="s">
        <v>51</v>
      </c>
      <c r="C88" s="424" t="s">
        <v>26</v>
      </c>
      <c r="D88" s="36" t="s">
        <v>27</v>
      </c>
      <c r="E88" s="37">
        <f>SUM(E90:E98)</f>
        <v>99</v>
      </c>
      <c r="F88" s="37">
        <f>SUM(F90:F98)</f>
        <v>0</v>
      </c>
      <c r="G88" s="37">
        <f>SUM(G90:G98)</f>
        <v>90.210000000000008</v>
      </c>
      <c r="H88" s="37">
        <f>SUM(H90:H98)</f>
        <v>8.7900000000000009</v>
      </c>
      <c r="I88" s="37">
        <v>0</v>
      </c>
      <c r="J88" s="40" t="s">
        <v>37</v>
      </c>
      <c r="K88" s="15"/>
      <c r="L88" s="15"/>
      <c r="M88" s="15"/>
      <c r="N88" s="15"/>
      <c r="O88" s="15"/>
    </row>
    <row r="89" spans="1:15" s="16" customFormat="1" ht="30.75" customHeight="1" x14ac:dyDescent="0.3">
      <c r="A89" s="424"/>
      <c r="B89" s="424"/>
      <c r="C89" s="424"/>
      <c r="D89" s="30" t="s">
        <v>17</v>
      </c>
      <c r="E89" s="31" t="s">
        <v>28</v>
      </c>
      <c r="F89" s="32" t="s">
        <v>28</v>
      </c>
      <c r="G89" s="32"/>
      <c r="H89" s="32" t="s">
        <v>28</v>
      </c>
      <c r="I89" s="32" t="s">
        <v>28</v>
      </c>
      <c r="J89" s="424" t="s">
        <v>483</v>
      </c>
      <c r="K89" s="15"/>
      <c r="L89" s="15"/>
      <c r="M89" s="15"/>
      <c r="N89" s="15"/>
      <c r="O89" s="15"/>
    </row>
    <row r="90" spans="1:15" s="16" customFormat="1" ht="34.5" customHeight="1" x14ac:dyDescent="0.3">
      <c r="A90" s="424"/>
      <c r="B90" s="40" t="s">
        <v>43</v>
      </c>
      <c r="C90" s="424"/>
      <c r="D90" s="30" t="s">
        <v>29</v>
      </c>
      <c r="E90" s="31">
        <v>1.8</v>
      </c>
      <c r="F90" s="32">
        <v>0</v>
      </c>
      <c r="G90" s="32">
        <v>0</v>
      </c>
      <c r="H90" s="32">
        <v>1.8</v>
      </c>
      <c r="I90" s="32">
        <v>0</v>
      </c>
      <c r="J90" s="424"/>
      <c r="K90" s="15"/>
      <c r="L90" s="15"/>
      <c r="M90" s="15"/>
      <c r="N90" s="15"/>
      <c r="O90" s="15"/>
    </row>
    <row r="91" spans="1:15" s="16" customFormat="1" ht="30" customHeight="1" x14ac:dyDescent="0.3">
      <c r="A91" s="424"/>
      <c r="B91" s="40" t="s">
        <v>44</v>
      </c>
      <c r="C91" s="424"/>
      <c r="D91" s="30" t="s">
        <v>18</v>
      </c>
      <c r="E91" s="31">
        <v>53.2</v>
      </c>
      <c r="F91" s="31">
        <v>0</v>
      </c>
      <c r="G91" s="31">
        <v>49.47</v>
      </c>
      <c r="H91" s="31">
        <v>3.73</v>
      </c>
      <c r="I91" s="31">
        <v>0</v>
      </c>
      <c r="J91" s="424"/>
      <c r="K91" s="15"/>
      <c r="L91" s="15"/>
      <c r="M91" s="15"/>
      <c r="N91" s="15"/>
      <c r="O91" s="15"/>
    </row>
    <row r="92" spans="1:15" s="16" customFormat="1" ht="36.75" customHeight="1" x14ac:dyDescent="0.3">
      <c r="A92" s="424"/>
      <c r="B92" s="427" t="s">
        <v>45</v>
      </c>
      <c r="C92" s="424"/>
      <c r="D92" s="30" t="s">
        <v>19</v>
      </c>
      <c r="E92" s="31">
        <v>22</v>
      </c>
      <c r="F92" s="31">
        <v>0</v>
      </c>
      <c r="G92" s="31">
        <v>21.34</v>
      </c>
      <c r="H92" s="31">
        <v>0.66</v>
      </c>
      <c r="I92" s="31">
        <v>0</v>
      </c>
      <c r="J92" s="424"/>
      <c r="K92" s="15"/>
      <c r="L92" s="15"/>
      <c r="M92" s="15"/>
      <c r="N92" s="15"/>
      <c r="O92" s="15"/>
    </row>
    <row r="93" spans="1:15" s="16" customFormat="1" ht="32.25" customHeight="1" x14ac:dyDescent="0.3">
      <c r="A93" s="424"/>
      <c r="B93" s="424"/>
      <c r="C93" s="424"/>
      <c r="D93" s="30" t="s">
        <v>20</v>
      </c>
      <c r="E93" s="31">
        <v>2</v>
      </c>
      <c r="F93" s="31">
        <v>0</v>
      </c>
      <c r="G93" s="31">
        <v>0</v>
      </c>
      <c r="H93" s="31">
        <v>2</v>
      </c>
      <c r="I93" s="31">
        <v>0</v>
      </c>
      <c r="J93" s="424"/>
      <c r="K93" s="15"/>
      <c r="L93" s="15"/>
      <c r="M93" s="15"/>
      <c r="N93" s="15"/>
      <c r="O93" s="15"/>
    </row>
    <row r="94" spans="1:15" s="16" customFormat="1" ht="33.75" customHeight="1" x14ac:dyDescent="0.3">
      <c r="A94" s="424"/>
      <c r="B94" s="40" t="s">
        <v>46</v>
      </c>
      <c r="C94" s="424"/>
      <c r="D94" s="30" t="s">
        <v>21</v>
      </c>
      <c r="E94" s="31">
        <v>20</v>
      </c>
      <c r="F94" s="31">
        <v>0</v>
      </c>
      <c r="G94" s="31">
        <v>19.399999999999999</v>
      </c>
      <c r="H94" s="31">
        <v>0.6</v>
      </c>
      <c r="I94" s="31">
        <v>0</v>
      </c>
      <c r="J94" s="424"/>
      <c r="K94" s="15"/>
      <c r="L94" s="15"/>
      <c r="M94" s="15"/>
      <c r="N94" s="15"/>
      <c r="O94" s="15"/>
    </row>
    <row r="95" spans="1:15" s="16" customFormat="1" ht="27" customHeight="1" x14ac:dyDescent="0.3">
      <c r="A95" s="424"/>
      <c r="B95" s="40" t="s">
        <v>52</v>
      </c>
      <c r="C95" s="424"/>
      <c r="D95" s="30" t="s">
        <v>30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424"/>
      <c r="K95" s="15"/>
      <c r="L95" s="15"/>
      <c r="M95" s="15"/>
      <c r="N95" s="15"/>
      <c r="O95" s="15"/>
    </row>
    <row r="96" spans="1:15" s="16" customFormat="1" ht="33" customHeight="1" x14ac:dyDescent="0.3">
      <c r="A96" s="424"/>
      <c r="B96" s="40" t="s">
        <v>48</v>
      </c>
      <c r="C96" s="424"/>
      <c r="D96" s="30" t="s">
        <v>31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424"/>
      <c r="K96" s="15"/>
      <c r="L96" s="15"/>
      <c r="M96" s="15"/>
      <c r="N96" s="15"/>
      <c r="O96" s="15"/>
    </row>
    <row r="97" spans="1:15" s="16" customFormat="1" ht="31.95" customHeight="1" x14ac:dyDescent="0.3">
      <c r="A97" s="424"/>
      <c r="B97" s="40" t="s">
        <v>49</v>
      </c>
      <c r="C97" s="424"/>
      <c r="D97" s="30" t="s">
        <v>32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424"/>
      <c r="K97" s="15"/>
      <c r="L97" s="15"/>
      <c r="M97" s="15"/>
      <c r="N97" s="15"/>
      <c r="O97" s="15"/>
    </row>
    <row r="98" spans="1:15" s="16" customFormat="1" ht="49.5" customHeight="1" x14ac:dyDescent="0.3">
      <c r="A98" s="424"/>
      <c r="B98" s="40" t="s">
        <v>50</v>
      </c>
      <c r="C98" s="424"/>
      <c r="D98" s="30" t="s">
        <v>33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424"/>
      <c r="K98" s="15"/>
      <c r="L98" s="15"/>
      <c r="M98" s="15"/>
      <c r="N98" s="15"/>
      <c r="O98" s="15"/>
    </row>
    <row r="99" spans="1:15" s="16" customFormat="1" ht="42" customHeight="1" x14ac:dyDescent="0.3">
      <c r="A99" s="424">
        <v>8</v>
      </c>
      <c r="B99" s="431" t="s">
        <v>53</v>
      </c>
      <c r="C99" s="424" t="s">
        <v>26</v>
      </c>
      <c r="D99" s="341" t="s">
        <v>27</v>
      </c>
      <c r="E99" s="342">
        <f>SUM(E101:E109)</f>
        <v>123.55</v>
      </c>
      <c r="F99" s="342">
        <f>SUM(F101:F109)</f>
        <v>0</v>
      </c>
      <c r="G99" s="342">
        <f>SUM(G101:G109)</f>
        <v>113.491</v>
      </c>
      <c r="H99" s="342">
        <f>SUM(H101:H109)</f>
        <v>10.058999999999999</v>
      </c>
      <c r="I99" s="342">
        <v>0</v>
      </c>
      <c r="J99" s="432" t="s">
        <v>484</v>
      </c>
      <c r="K99" s="15"/>
      <c r="L99" s="15"/>
      <c r="M99" s="15"/>
      <c r="N99" s="15"/>
      <c r="O99" s="15"/>
    </row>
    <row r="100" spans="1:15" s="16" customFormat="1" ht="45" customHeight="1" x14ac:dyDescent="0.3">
      <c r="A100" s="424"/>
      <c r="B100" s="431"/>
      <c r="C100" s="424"/>
      <c r="D100" s="344" t="s">
        <v>17</v>
      </c>
      <c r="E100" s="345" t="s">
        <v>28</v>
      </c>
      <c r="F100" s="346" t="s">
        <v>28</v>
      </c>
      <c r="G100" s="346"/>
      <c r="H100" s="346" t="s">
        <v>28</v>
      </c>
      <c r="I100" s="346" t="s">
        <v>28</v>
      </c>
      <c r="J100" s="432"/>
      <c r="K100" s="15"/>
      <c r="L100" s="15"/>
      <c r="M100" s="15"/>
      <c r="N100" s="15"/>
      <c r="O100" s="15"/>
    </row>
    <row r="101" spans="1:15" s="16" customFormat="1" ht="33.75" customHeight="1" x14ac:dyDescent="0.3">
      <c r="A101" s="424"/>
      <c r="B101" s="40" t="s">
        <v>43</v>
      </c>
      <c r="C101" s="424"/>
      <c r="D101" s="344" t="s">
        <v>29</v>
      </c>
      <c r="E101" s="345">
        <v>2.9</v>
      </c>
      <c r="F101" s="346">
        <v>0</v>
      </c>
      <c r="G101" s="346">
        <v>1.746</v>
      </c>
      <c r="H101" s="346">
        <v>1.1539999999999999</v>
      </c>
      <c r="I101" s="346">
        <v>0</v>
      </c>
      <c r="J101" s="433" t="s">
        <v>54</v>
      </c>
      <c r="K101" s="15"/>
      <c r="L101" s="15"/>
      <c r="M101" s="15"/>
      <c r="N101" s="15"/>
      <c r="O101" s="15"/>
    </row>
    <row r="102" spans="1:15" s="16" customFormat="1" ht="57" customHeight="1" x14ac:dyDescent="0.3">
      <c r="A102" s="424"/>
      <c r="B102" s="40" t="s">
        <v>44</v>
      </c>
      <c r="C102" s="424"/>
      <c r="D102" s="344" t="s">
        <v>18</v>
      </c>
      <c r="E102" s="345">
        <v>48.65</v>
      </c>
      <c r="F102" s="345">
        <v>0</v>
      </c>
      <c r="G102" s="345">
        <v>44.33</v>
      </c>
      <c r="H102" s="345">
        <v>4.32</v>
      </c>
      <c r="I102" s="345">
        <v>0</v>
      </c>
      <c r="J102" s="433"/>
      <c r="K102" s="15"/>
      <c r="L102" s="15"/>
      <c r="M102" s="15"/>
      <c r="N102" s="15"/>
      <c r="O102" s="15"/>
    </row>
    <row r="103" spans="1:15" s="16" customFormat="1" ht="46.2" customHeight="1" x14ac:dyDescent="0.3">
      <c r="A103" s="424"/>
      <c r="B103" s="427" t="s">
        <v>45</v>
      </c>
      <c r="C103" s="424"/>
      <c r="D103" s="344" t="s">
        <v>19</v>
      </c>
      <c r="E103" s="345">
        <v>50</v>
      </c>
      <c r="F103" s="345">
        <v>0</v>
      </c>
      <c r="G103" s="345">
        <v>48.015000000000001</v>
      </c>
      <c r="H103" s="345">
        <v>1.9850000000000001</v>
      </c>
      <c r="I103" s="345">
        <v>0</v>
      </c>
      <c r="J103" s="433"/>
      <c r="K103" s="15"/>
      <c r="L103" s="15"/>
      <c r="M103" s="15"/>
      <c r="N103" s="15"/>
      <c r="O103" s="15"/>
    </row>
    <row r="104" spans="1:15" s="16" customFormat="1" ht="37.5" customHeight="1" x14ac:dyDescent="0.3">
      <c r="A104" s="424"/>
      <c r="B104" s="424"/>
      <c r="C104" s="424"/>
      <c r="D104" s="344" t="s">
        <v>20</v>
      </c>
      <c r="E104" s="345">
        <v>0.5</v>
      </c>
      <c r="F104" s="345">
        <v>0</v>
      </c>
      <c r="G104" s="345">
        <v>0</v>
      </c>
      <c r="H104" s="345">
        <v>0.5</v>
      </c>
      <c r="I104" s="345">
        <v>0</v>
      </c>
      <c r="J104" s="433"/>
      <c r="K104" s="15"/>
      <c r="L104" s="15"/>
      <c r="M104" s="15"/>
      <c r="N104" s="15"/>
      <c r="O104" s="15"/>
    </row>
    <row r="105" spans="1:15" s="16" customFormat="1" ht="43.2" customHeight="1" x14ac:dyDescent="0.3">
      <c r="A105" s="424"/>
      <c r="B105" s="40" t="s">
        <v>46</v>
      </c>
      <c r="C105" s="424"/>
      <c r="D105" s="344" t="s">
        <v>21</v>
      </c>
      <c r="E105" s="345">
        <v>6.5</v>
      </c>
      <c r="F105" s="345">
        <v>0</v>
      </c>
      <c r="G105" s="345">
        <v>4.8499999999999996</v>
      </c>
      <c r="H105" s="345">
        <v>1.65</v>
      </c>
      <c r="I105" s="345">
        <v>0</v>
      </c>
      <c r="J105" s="433"/>
      <c r="K105" s="15"/>
      <c r="L105" s="15"/>
      <c r="M105" s="15"/>
      <c r="N105" s="15"/>
      <c r="O105" s="15"/>
    </row>
    <row r="106" spans="1:15" s="16" customFormat="1" ht="46.2" customHeight="1" x14ac:dyDescent="0.3">
      <c r="A106" s="424"/>
      <c r="B106" s="40" t="s">
        <v>52</v>
      </c>
      <c r="C106" s="424"/>
      <c r="D106" s="344" t="s">
        <v>30</v>
      </c>
      <c r="E106" s="345">
        <v>15</v>
      </c>
      <c r="F106" s="345">
        <v>0</v>
      </c>
      <c r="G106" s="345">
        <v>14.55</v>
      </c>
      <c r="H106" s="345">
        <v>0.45</v>
      </c>
      <c r="I106" s="345">
        <v>0</v>
      </c>
      <c r="J106" s="433"/>
      <c r="K106" s="15"/>
      <c r="L106" s="15"/>
      <c r="M106" s="15"/>
      <c r="N106" s="15"/>
      <c r="O106" s="15"/>
    </row>
    <row r="107" spans="1:15" s="16" customFormat="1" ht="48" customHeight="1" x14ac:dyDescent="0.3">
      <c r="A107" s="424"/>
      <c r="B107" s="40" t="s">
        <v>48</v>
      </c>
      <c r="C107" s="424"/>
      <c r="D107" s="344" t="s">
        <v>31</v>
      </c>
      <c r="E107" s="345">
        <v>0</v>
      </c>
      <c r="F107" s="345">
        <v>0</v>
      </c>
      <c r="G107" s="345">
        <v>0</v>
      </c>
      <c r="H107" s="345">
        <v>0</v>
      </c>
      <c r="I107" s="345">
        <v>0</v>
      </c>
      <c r="J107" s="433"/>
      <c r="K107" s="15"/>
      <c r="L107" s="15"/>
      <c r="M107" s="15"/>
      <c r="N107" s="15"/>
      <c r="O107" s="15"/>
    </row>
    <row r="108" spans="1:15" s="16" customFormat="1" ht="35.4" customHeight="1" x14ac:dyDescent="0.3">
      <c r="A108" s="424"/>
      <c r="B108" s="40" t="s">
        <v>49</v>
      </c>
      <c r="C108" s="424"/>
      <c r="D108" s="344" t="s">
        <v>32</v>
      </c>
      <c r="E108" s="345">
        <v>0</v>
      </c>
      <c r="F108" s="345">
        <v>0</v>
      </c>
      <c r="G108" s="345">
        <v>0</v>
      </c>
      <c r="H108" s="345">
        <v>0</v>
      </c>
      <c r="I108" s="345">
        <v>0</v>
      </c>
      <c r="J108" s="433"/>
      <c r="K108" s="15"/>
      <c r="L108" s="15"/>
      <c r="M108" s="15"/>
      <c r="N108" s="15"/>
      <c r="O108" s="15"/>
    </row>
    <row r="109" spans="1:15" s="16" customFormat="1" ht="35.25" customHeight="1" x14ac:dyDescent="0.3">
      <c r="A109" s="424"/>
      <c r="B109" s="40" t="s">
        <v>50</v>
      </c>
      <c r="C109" s="424"/>
      <c r="D109" s="344" t="s">
        <v>33</v>
      </c>
      <c r="E109" s="345">
        <v>0</v>
      </c>
      <c r="F109" s="345">
        <v>0</v>
      </c>
      <c r="G109" s="345">
        <v>0</v>
      </c>
      <c r="H109" s="345">
        <v>0</v>
      </c>
      <c r="I109" s="345">
        <v>0</v>
      </c>
      <c r="J109" s="433"/>
      <c r="K109" s="15"/>
      <c r="L109" s="15"/>
      <c r="M109" s="15"/>
      <c r="N109" s="15"/>
      <c r="O109" s="15"/>
    </row>
    <row r="110" spans="1:15" s="16" customFormat="1" ht="36.75" customHeight="1" x14ac:dyDescent="0.3">
      <c r="A110" s="424">
        <v>9</v>
      </c>
      <c r="B110" s="434" t="s">
        <v>55</v>
      </c>
      <c r="C110" s="424" t="s">
        <v>26</v>
      </c>
      <c r="D110" s="36" t="s">
        <v>27</v>
      </c>
      <c r="E110" s="37">
        <f>SUM(E111:E120)</f>
        <v>107.8</v>
      </c>
      <c r="F110" s="37">
        <f>SUM(F111:F120)</f>
        <v>0</v>
      </c>
      <c r="G110" s="37">
        <f>SUM(G111:G120)</f>
        <v>98.46</v>
      </c>
      <c r="H110" s="37">
        <f>SUM(H111:H120)</f>
        <v>9.3450000000000006</v>
      </c>
      <c r="I110" s="37">
        <v>0</v>
      </c>
      <c r="J110" s="40" t="s">
        <v>486</v>
      </c>
      <c r="K110" s="15"/>
      <c r="L110" s="15"/>
      <c r="M110" s="15"/>
      <c r="N110" s="15"/>
      <c r="O110" s="15"/>
    </row>
    <row r="111" spans="1:15" s="16" customFormat="1" ht="36" customHeight="1" x14ac:dyDescent="0.3">
      <c r="A111" s="424"/>
      <c r="B111" s="424"/>
      <c r="C111" s="424"/>
      <c r="D111" s="30" t="s">
        <v>17</v>
      </c>
      <c r="E111" s="31" t="s">
        <v>28</v>
      </c>
      <c r="F111" s="32" t="s">
        <v>28</v>
      </c>
      <c r="G111" s="32"/>
      <c r="H111" s="32" t="s">
        <v>28</v>
      </c>
      <c r="I111" s="32" t="s">
        <v>28</v>
      </c>
      <c r="J111" s="424" t="s">
        <v>485</v>
      </c>
      <c r="K111" s="15"/>
      <c r="L111" s="15"/>
      <c r="M111" s="15"/>
      <c r="N111" s="15"/>
      <c r="O111" s="15"/>
    </row>
    <row r="112" spans="1:15" s="16" customFormat="1" ht="36" customHeight="1" x14ac:dyDescent="0.3">
      <c r="A112" s="424"/>
      <c r="B112" s="40" t="s">
        <v>43</v>
      </c>
      <c r="C112" s="424"/>
      <c r="D112" s="30" t="s">
        <v>29</v>
      </c>
      <c r="E112" s="31">
        <v>1.8</v>
      </c>
      <c r="F112" s="32">
        <v>0</v>
      </c>
      <c r="G112" s="32">
        <v>0</v>
      </c>
      <c r="H112" s="32">
        <v>1.8</v>
      </c>
      <c r="I112" s="32">
        <v>0</v>
      </c>
      <c r="J112" s="424"/>
      <c r="K112" s="15"/>
      <c r="L112" s="15"/>
      <c r="M112" s="15"/>
      <c r="N112" s="15"/>
      <c r="O112" s="15"/>
    </row>
    <row r="113" spans="1:15" s="16" customFormat="1" ht="36.75" customHeight="1" x14ac:dyDescent="0.3">
      <c r="A113" s="424"/>
      <c r="B113" s="40" t="s">
        <v>44</v>
      </c>
      <c r="C113" s="424"/>
      <c r="D113" s="30" t="s">
        <v>18</v>
      </c>
      <c r="E113" s="31">
        <v>18.5</v>
      </c>
      <c r="F113" s="31">
        <v>0</v>
      </c>
      <c r="G113" s="31">
        <v>17.46</v>
      </c>
      <c r="H113" s="31">
        <v>1.04</v>
      </c>
      <c r="I113" s="31">
        <v>0</v>
      </c>
      <c r="J113" s="424"/>
      <c r="K113" s="15"/>
      <c r="L113" s="15"/>
      <c r="M113" s="15"/>
      <c r="N113" s="15"/>
      <c r="O113" s="15"/>
    </row>
    <row r="114" spans="1:15" s="16" customFormat="1" ht="46.95" customHeight="1" x14ac:dyDescent="0.3">
      <c r="A114" s="424"/>
      <c r="B114" s="427" t="s">
        <v>45</v>
      </c>
      <c r="C114" s="424"/>
      <c r="D114" s="30" t="s">
        <v>19</v>
      </c>
      <c r="E114" s="31">
        <v>7.2</v>
      </c>
      <c r="F114" s="31">
        <v>0</v>
      </c>
      <c r="G114" s="31">
        <v>4.8499999999999996</v>
      </c>
      <c r="H114" s="31">
        <v>2.35</v>
      </c>
      <c r="I114" s="31">
        <v>0</v>
      </c>
      <c r="J114" s="424"/>
      <c r="K114" s="15"/>
      <c r="L114" s="15"/>
      <c r="M114" s="15"/>
      <c r="N114" s="15"/>
      <c r="O114" s="15"/>
    </row>
    <row r="115" spans="1:15" s="16" customFormat="1" ht="37.950000000000003" customHeight="1" x14ac:dyDescent="0.3">
      <c r="A115" s="424"/>
      <c r="B115" s="424"/>
      <c r="C115" s="424"/>
      <c r="D115" s="30" t="s">
        <v>20</v>
      </c>
      <c r="E115" s="31">
        <v>37.799999999999997</v>
      </c>
      <c r="F115" s="31">
        <v>0</v>
      </c>
      <c r="G115" s="31">
        <v>35.89</v>
      </c>
      <c r="H115" s="31">
        <v>1.91</v>
      </c>
      <c r="I115" s="31">
        <v>0</v>
      </c>
      <c r="J115" s="424"/>
      <c r="K115" s="15"/>
      <c r="L115" s="15"/>
      <c r="M115" s="15"/>
      <c r="N115" s="15"/>
      <c r="O115" s="15"/>
    </row>
    <row r="116" spans="1:15" s="16" customFormat="1" ht="36" customHeight="1" x14ac:dyDescent="0.3">
      <c r="A116" s="424"/>
      <c r="B116" s="40" t="s">
        <v>46</v>
      </c>
      <c r="C116" s="424"/>
      <c r="D116" s="30" t="s">
        <v>21</v>
      </c>
      <c r="E116" s="31">
        <v>32</v>
      </c>
      <c r="F116" s="31">
        <v>0</v>
      </c>
      <c r="G116" s="31">
        <v>30.56</v>
      </c>
      <c r="H116" s="31">
        <v>1.4450000000000001</v>
      </c>
      <c r="I116" s="31">
        <v>0</v>
      </c>
      <c r="J116" s="424"/>
      <c r="K116" s="15"/>
      <c r="L116" s="15"/>
      <c r="M116" s="15"/>
      <c r="N116" s="15"/>
      <c r="O116" s="15"/>
    </row>
    <row r="117" spans="1:15" s="16" customFormat="1" ht="41.25" customHeight="1" x14ac:dyDescent="0.3">
      <c r="A117" s="424"/>
      <c r="B117" s="40" t="s">
        <v>56</v>
      </c>
      <c r="C117" s="424"/>
      <c r="D117" s="30" t="s">
        <v>30</v>
      </c>
      <c r="E117" s="31">
        <v>5.5</v>
      </c>
      <c r="F117" s="31">
        <v>0</v>
      </c>
      <c r="G117" s="31">
        <v>4.8499999999999996</v>
      </c>
      <c r="H117" s="31">
        <v>0.65</v>
      </c>
      <c r="I117" s="31">
        <v>0</v>
      </c>
      <c r="J117" s="424"/>
      <c r="K117" s="15"/>
      <c r="L117" s="15"/>
      <c r="M117" s="15"/>
      <c r="N117" s="15"/>
      <c r="O117" s="15"/>
    </row>
    <row r="118" spans="1:15" s="16" customFormat="1" ht="50.4" customHeight="1" x14ac:dyDescent="0.3">
      <c r="A118" s="424"/>
      <c r="B118" s="40" t="s">
        <v>48</v>
      </c>
      <c r="C118" s="424"/>
      <c r="D118" s="30" t="s">
        <v>31</v>
      </c>
      <c r="E118" s="31">
        <v>5</v>
      </c>
      <c r="F118" s="31">
        <v>0</v>
      </c>
      <c r="G118" s="31">
        <v>4.8499999999999996</v>
      </c>
      <c r="H118" s="31">
        <v>0.15</v>
      </c>
      <c r="I118" s="31">
        <v>0</v>
      </c>
      <c r="J118" s="424"/>
      <c r="K118" s="15"/>
      <c r="L118" s="15"/>
      <c r="M118" s="15"/>
      <c r="N118" s="15"/>
      <c r="O118" s="15"/>
    </row>
    <row r="119" spans="1:15" s="16" customFormat="1" ht="31.5" customHeight="1" x14ac:dyDescent="0.3">
      <c r="A119" s="424"/>
      <c r="B119" s="40" t="s">
        <v>49</v>
      </c>
      <c r="C119" s="424"/>
      <c r="D119" s="30" t="s">
        <v>32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424"/>
      <c r="K119" s="15"/>
      <c r="L119" s="15"/>
      <c r="M119" s="15"/>
      <c r="N119" s="15"/>
      <c r="O119" s="15"/>
    </row>
    <row r="120" spans="1:15" s="16" customFormat="1" ht="52.5" customHeight="1" x14ac:dyDescent="0.3">
      <c r="A120" s="424"/>
      <c r="B120" s="40" t="s">
        <v>50</v>
      </c>
      <c r="C120" s="424"/>
      <c r="D120" s="30" t="s">
        <v>33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424"/>
      <c r="K120" s="15"/>
      <c r="L120" s="15"/>
      <c r="M120" s="15"/>
      <c r="N120" s="15"/>
      <c r="O120" s="15"/>
    </row>
    <row r="121" spans="1:15" s="16" customFormat="1" ht="34.200000000000003" customHeight="1" x14ac:dyDescent="0.3">
      <c r="A121" s="424">
        <v>10</v>
      </c>
      <c r="B121" s="45" t="s">
        <v>57</v>
      </c>
      <c r="C121" s="424" t="s">
        <v>26</v>
      </c>
      <c r="D121" s="36" t="s">
        <v>27</v>
      </c>
      <c r="E121" s="37">
        <f>SUM(E123:E131)</f>
        <v>116.9</v>
      </c>
      <c r="F121" s="37">
        <f>SUM(F123:F131)</f>
        <v>0</v>
      </c>
      <c r="G121" s="37">
        <f>SUM(G123:G131)</f>
        <v>105.43899999999999</v>
      </c>
      <c r="H121" s="37">
        <f>SUM(H123:H131)</f>
        <v>11.461</v>
      </c>
      <c r="I121" s="37">
        <v>0</v>
      </c>
      <c r="J121" s="40" t="s">
        <v>37</v>
      </c>
      <c r="K121" s="15"/>
      <c r="L121" s="15"/>
      <c r="M121" s="15"/>
      <c r="N121" s="15"/>
      <c r="O121" s="15"/>
    </row>
    <row r="122" spans="1:15" s="16" customFormat="1" ht="21.75" customHeight="1" x14ac:dyDescent="0.3">
      <c r="A122" s="424"/>
      <c r="B122" s="40" t="s">
        <v>28</v>
      </c>
      <c r="C122" s="424"/>
      <c r="D122" s="30" t="s">
        <v>17</v>
      </c>
      <c r="E122" s="31" t="s">
        <v>28</v>
      </c>
      <c r="F122" s="32" t="s">
        <v>28</v>
      </c>
      <c r="G122" s="32"/>
      <c r="H122" s="32" t="s">
        <v>28</v>
      </c>
      <c r="I122" s="32" t="s">
        <v>28</v>
      </c>
      <c r="J122" s="424" t="s">
        <v>58</v>
      </c>
      <c r="K122" s="15"/>
      <c r="L122" s="15"/>
      <c r="M122" s="15"/>
      <c r="N122" s="15"/>
      <c r="O122" s="15"/>
    </row>
    <row r="123" spans="1:15" s="16" customFormat="1" ht="36.75" customHeight="1" x14ac:dyDescent="0.3">
      <c r="A123" s="424"/>
      <c r="B123" s="40" t="s">
        <v>43</v>
      </c>
      <c r="C123" s="424"/>
      <c r="D123" s="30" t="s">
        <v>29</v>
      </c>
      <c r="E123" s="31">
        <v>1</v>
      </c>
      <c r="F123" s="32">
        <v>0</v>
      </c>
      <c r="G123" s="32">
        <v>0</v>
      </c>
      <c r="H123" s="32">
        <v>1</v>
      </c>
      <c r="I123" s="32">
        <v>0</v>
      </c>
      <c r="J123" s="424"/>
      <c r="K123" s="15"/>
      <c r="L123" s="15"/>
      <c r="M123" s="15"/>
      <c r="N123" s="15"/>
      <c r="O123" s="15"/>
    </row>
    <row r="124" spans="1:15" s="16" customFormat="1" ht="37.950000000000003" customHeight="1" x14ac:dyDescent="0.3">
      <c r="A124" s="424"/>
      <c r="B124" s="40" t="s">
        <v>44</v>
      </c>
      <c r="C124" s="424"/>
      <c r="D124" s="30" t="s">
        <v>18</v>
      </c>
      <c r="E124" s="31">
        <v>22.25</v>
      </c>
      <c r="F124" s="31">
        <v>0</v>
      </c>
      <c r="G124" s="31">
        <v>21.34</v>
      </c>
      <c r="H124" s="31">
        <v>0.91</v>
      </c>
      <c r="I124" s="31">
        <v>0</v>
      </c>
      <c r="J124" s="424"/>
      <c r="K124" s="15"/>
      <c r="L124" s="15"/>
      <c r="M124" s="15"/>
      <c r="N124" s="15"/>
      <c r="O124" s="15"/>
    </row>
    <row r="125" spans="1:15" s="16" customFormat="1" ht="31.2" customHeight="1" x14ac:dyDescent="0.3">
      <c r="A125" s="424"/>
      <c r="B125" s="427" t="s">
        <v>45</v>
      </c>
      <c r="C125" s="424"/>
      <c r="D125" s="30" t="s">
        <v>19</v>
      </c>
      <c r="E125" s="31">
        <v>3.75</v>
      </c>
      <c r="F125" s="31">
        <v>0</v>
      </c>
      <c r="G125" s="31">
        <v>2.5219999999999998</v>
      </c>
      <c r="H125" s="31">
        <v>1.228</v>
      </c>
      <c r="I125" s="31">
        <v>0</v>
      </c>
      <c r="J125" s="424"/>
      <c r="K125" s="15"/>
      <c r="L125" s="15"/>
      <c r="M125" s="15"/>
      <c r="N125" s="15"/>
      <c r="O125" s="15"/>
    </row>
    <row r="126" spans="1:15" s="16" customFormat="1" ht="38.25" customHeight="1" x14ac:dyDescent="0.3">
      <c r="A126" s="424"/>
      <c r="B126" s="424"/>
      <c r="C126" s="424"/>
      <c r="D126" s="30" t="s">
        <v>20</v>
      </c>
      <c r="E126" s="31">
        <v>23.4</v>
      </c>
      <c r="F126" s="31">
        <v>0</v>
      </c>
      <c r="G126" s="31">
        <v>22.407</v>
      </c>
      <c r="H126" s="31">
        <v>0.99299999999999999</v>
      </c>
      <c r="I126" s="31">
        <v>0</v>
      </c>
      <c r="J126" s="424"/>
      <c r="K126" s="15"/>
      <c r="L126" s="15"/>
      <c r="M126" s="15"/>
      <c r="N126" s="15"/>
      <c r="O126" s="15"/>
    </row>
    <row r="127" spans="1:15" s="16" customFormat="1" ht="38.25" customHeight="1" x14ac:dyDescent="0.3">
      <c r="A127" s="424"/>
      <c r="B127" s="40" t="s">
        <v>46</v>
      </c>
      <c r="C127" s="424"/>
      <c r="D127" s="30" t="s">
        <v>21</v>
      </c>
      <c r="E127" s="31">
        <v>8.5</v>
      </c>
      <c r="F127" s="31">
        <v>0</v>
      </c>
      <c r="G127" s="31">
        <v>2.91</v>
      </c>
      <c r="H127" s="31">
        <v>5.59</v>
      </c>
      <c r="I127" s="31">
        <v>0</v>
      </c>
      <c r="J127" s="424"/>
      <c r="K127" s="15"/>
      <c r="L127" s="15"/>
      <c r="M127" s="15"/>
      <c r="N127" s="15"/>
      <c r="O127" s="15"/>
    </row>
    <row r="128" spans="1:15" s="16" customFormat="1" ht="58.2" customHeight="1" x14ac:dyDescent="0.3">
      <c r="A128" s="424"/>
      <c r="B128" s="40" t="s">
        <v>56</v>
      </c>
      <c r="C128" s="424"/>
      <c r="D128" s="30" t="s">
        <v>30</v>
      </c>
      <c r="E128" s="31">
        <v>58</v>
      </c>
      <c r="F128" s="31">
        <v>0</v>
      </c>
      <c r="G128" s="31">
        <v>56.26</v>
      </c>
      <c r="H128" s="31">
        <v>1.74</v>
      </c>
      <c r="I128" s="31">
        <v>0</v>
      </c>
      <c r="J128" s="424"/>
      <c r="K128" s="15"/>
      <c r="L128" s="15"/>
      <c r="M128" s="15"/>
      <c r="N128" s="15"/>
      <c r="O128" s="15"/>
    </row>
    <row r="129" spans="1:15" s="16" customFormat="1" ht="39.75" customHeight="1" x14ac:dyDescent="0.3">
      <c r="A129" s="424"/>
      <c r="B129" s="40" t="s">
        <v>59</v>
      </c>
      <c r="C129" s="424"/>
      <c r="D129" s="30" t="s">
        <v>31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424"/>
      <c r="K129" s="15"/>
      <c r="L129" s="15"/>
      <c r="M129" s="15"/>
      <c r="N129" s="15"/>
      <c r="O129" s="15"/>
    </row>
    <row r="130" spans="1:15" s="16" customFormat="1" ht="33.75" customHeight="1" x14ac:dyDescent="0.3">
      <c r="A130" s="424"/>
      <c r="B130" s="40" t="s">
        <v>49</v>
      </c>
      <c r="C130" s="424"/>
      <c r="D130" s="30" t="s">
        <v>32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424"/>
      <c r="K130" s="15"/>
      <c r="L130" s="15"/>
      <c r="M130" s="15"/>
      <c r="N130" s="15"/>
      <c r="O130" s="15"/>
    </row>
    <row r="131" spans="1:15" s="16" customFormat="1" ht="36" customHeight="1" x14ac:dyDescent="0.3">
      <c r="A131" s="424"/>
      <c r="B131" s="40" t="s">
        <v>50</v>
      </c>
      <c r="C131" s="424"/>
      <c r="D131" s="30" t="s">
        <v>33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424"/>
      <c r="K131" s="15"/>
      <c r="L131" s="15"/>
      <c r="M131" s="15"/>
      <c r="N131" s="15"/>
      <c r="O131" s="15"/>
    </row>
    <row r="132" spans="1:15" s="16" customFormat="1" ht="57" customHeight="1" x14ac:dyDescent="0.3">
      <c r="A132" s="424">
        <v>11</v>
      </c>
      <c r="B132" s="434" t="s">
        <v>60</v>
      </c>
      <c r="C132" s="424" t="s">
        <v>26</v>
      </c>
      <c r="D132" s="36" t="s">
        <v>27</v>
      </c>
      <c r="E132" s="37">
        <f>SUM(E134:E142)</f>
        <v>109.06</v>
      </c>
      <c r="F132" s="37">
        <f>SUM(F134:F142)</f>
        <v>0</v>
      </c>
      <c r="G132" s="37">
        <f>SUM(G134:G142)</f>
        <v>100.47</v>
      </c>
      <c r="H132" s="37">
        <f>SUM(H134:H142)</f>
        <v>8.6479999999999997</v>
      </c>
      <c r="I132" s="37">
        <v>0</v>
      </c>
      <c r="J132" s="427" t="s">
        <v>487</v>
      </c>
      <c r="K132" s="15"/>
      <c r="L132" s="15"/>
      <c r="M132" s="15"/>
      <c r="N132" s="15"/>
      <c r="O132" s="15"/>
    </row>
    <row r="133" spans="1:15" s="16" customFormat="1" ht="74.25" customHeight="1" x14ac:dyDescent="0.3">
      <c r="A133" s="424"/>
      <c r="B133" s="424"/>
      <c r="C133" s="424"/>
      <c r="D133" s="30" t="s">
        <v>17</v>
      </c>
      <c r="E133" s="31" t="s">
        <v>28</v>
      </c>
      <c r="F133" s="32" t="s">
        <v>28</v>
      </c>
      <c r="G133" s="32"/>
      <c r="H133" s="32" t="s">
        <v>28</v>
      </c>
      <c r="I133" s="32" t="s">
        <v>28</v>
      </c>
      <c r="J133" s="427"/>
      <c r="K133" s="15"/>
      <c r="L133" s="15"/>
      <c r="M133" s="15"/>
      <c r="N133" s="15"/>
      <c r="O133" s="15"/>
    </row>
    <row r="134" spans="1:15" s="16" customFormat="1" ht="38.25" customHeight="1" x14ac:dyDescent="0.3">
      <c r="A134" s="424"/>
      <c r="B134" s="40" t="s">
        <v>43</v>
      </c>
      <c r="C134" s="424"/>
      <c r="D134" s="30" t="s">
        <v>29</v>
      </c>
      <c r="E134" s="31">
        <v>12.76</v>
      </c>
      <c r="F134" s="32">
        <v>0</v>
      </c>
      <c r="G134" s="32">
        <v>9.4700000000000006</v>
      </c>
      <c r="H134" s="32">
        <v>3.0430000000000001</v>
      </c>
      <c r="I134" s="32">
        <v>0</v>
      </c>
      <c r="J134" s="424" t="s">
        <v>61</v>
      </c>
      <c r="K134" s="15"/>
      <c r="L134" s="15"/>
      <c r="M134" s="15"/>
      <c r="N134" s="15"/>
      <c r="O134" s="15"/>
    </row>
    <row r="135" spans="1:15" s="16" customFormat="1" ht="38.25" customHeight="1" x14ac:dyDescent="0.3">
      <c r="A135" s="424"/>
      <c r="B135" s="40" t="s">
        <v>62</v>
      </c>
      <c r="C135" s="424"/>
      <c r="D135" s="30" t="s">
        <v>18</v>
      </c>
      <c r="E135" s="31">
        <v>65.5</v>
      </c>
      <c r="F135" s="31">
        <v>0</v>
      </c>
      <c r="G135" s="31">
        <v>63.54</v>
      </c>
      <c r="H135" s="31">
        <v>1.9650000000000001</v>
      </c>
      <c r="I135" s="31">
        <v>0</v>
      </c>
      <c r="J135" s="424"/>
      <c r="K135" s="15"/>
      <c r="L135" s="15"/>
      <c r="M135" s="15"/>
      <c r="N135" s="15"/>
      <c r="O135" s="15"/>
    </row>
    <row r="136" spans="1:15" s="16" customFormat="1" ht="40.950000000000003" customHeight="1" x14ac:dyDescent="0.3">
      <c r="A136" s="424"/>
      <c r="B136" s="427" t="s">
        <v>45</v>
      </c>
      <c r="C136" s="424"/>
      <c r="D136" s="30" t="s">
        <v>19</v>
      </c>
      <c r="E136" s="31">
        <v>0.3</v>
      </c>
      <c r="F136" s="31">
        <v>0</v>
      </c>
      <c r="G136" s="31">
        <v>0.3</v>
      </c>
      <c r="H136" s="31">
        <v>0.3</v>
      </c>
      <c r="I136" s="31">
        <v>0</v>
      </c>
      <c r="J136" s="424"/>
      <c r="K136" s="15"/>
      <c r="L136" s="15"/>
      <c r="M136" s="15"/>
      <c r="N136" s="15"/>
      <c r="O136" s="15"/>
    </row>
    <row r="137" spans="1:15" s="16" customFormat="1" ht="42.6" customHeight="1" x14ac:dyDescent="0.3">
      <c r="A137" s="424"/>
      <c r="B137" s="424"/>
      <c r="C137" s="424"/>
      <c r="D137" s="30" t="s">
        <v>20</v>
      </c>
      <c r="E137" s="31">
        <v>4.5</v>
      </c>
      <c r="F137" s="31">
        <v>0</v>
      </c>
      <c r="G137" s="31">
        <v>2.91</v>
      </c>
      <c r="H137" s="31">
        <v>1.59</v>
      </c>
      <c r="I137" s="31">
        <v>0</v>
      </c>
      <c r="J137" s="424"/>
      <c r="K137" s="15"/>
      <c r="L137" s="15"/>
      <c r="M137" s="15"/>
      <c r="N137" s="15"/>
      <c r="O137" s="15"/>
    </row>
    <row r="138" spans="1:15" s="16" customFormat="1" ht="39" customHeight="1" x14ac:dyDescent="0.3">
      <c r="A138" s="424"/>
      <c r="B138" s="40" t="s">
        <v>46</v>
      </c>
      <c r="C138" s="424"/>
      <c r="D138" s="30" t="s">
        <v>21</v>
      </c>
      <c r="E138" s="31">
        <v>16</v>
      </c>
      <c r="F138" s="31">
        <v>0</v>
      </c>
      <c r="G138" s="31">
        <v>14.55</v>
      </c>
      <c r="H138" s="31">
        <v>1.45</v>
      </c>
      <c r="I138" s="31">
        <v>0</v>
      </c>
      <c r="J138" s="424"/>
      <c r="K138" s="15"/>
      <c r="L138" s="15"/>
      <c r="M138" s="15"/>
      <c r="N138" s="15"/>
      <c r="O138" s="15"/>
    </row>
    <row r="139" spans="1:15" s="16" customFormat="1" ht="42.6" customHeight="1" x14ac:dyDescent="0.3">
      <c r="A139" s="424"/>
      <c r="B139" s="40" t="s">
        <v>52</v>
      </c>
      <c r="C139" s="424"/>
      <c r="D139" s="30" t="s">
        <v>30</v>
      </c>
      <c r="E139" s="31">
        <v>10</v>
      </c>
      <c r="F139" s="31">
        <v>0</v>
      </c>
      <c r="G139" s="31">
        <v>9.6999999999999993</v>
      </c>
      <c r="H139" s="31">
        <v>0.3</v>
      </c>
      <c r="I139" s="31">
        <v>0</v>
      </c>
      <c r="J139" s="424"/>
      <c r="K139" s="15"/>
      <c r="L139" s="15"/>
      <c r="M139" s="15"/>
      <c r="N139" s="15"/>
      <c r="O139" s="15"/>
    </row>
    <row r="140" spans="1:15" s="16" customFormat="1" ht="34.5" customHeight="1" x14ac:dyDescent="0.3">
      <c r="A140" s="424"/>
      <c r="B140" s="40" t="s">
        <v>48</v>
      </c>
      <c r="C140" s="424"/>
      <c r="D140" s="30" t="s">
        <v>31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424"/>
      <c r="K140" s="15"/>
      <c r="L140" s="15"/>
      <c r="M140" s="15"/>
      <c r="N140" s="15"/>
      <c r="O140" s="15"/>
    </row>
    <row r="141" spans="1:15" s="16" customFormat="1" ht="38.25" customHeight="1" x14ac:dyDescent="0.3">
      <c r="A141" s="424"/>
      <c r="B141" s="40" t="s">
        <v>49</v>
      </c>
      <c r="C141" s="424"/>
      <c r="D141" s="30" t="s">
        <v>32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424"/>
      <c r="K141" s="15"/>
      <c r="L141" s="15"/>
      <c r="M141" s="15"/>
      <c r="N141" s="15"/>
      <c r="O141" s="15"/>
    </row>
    <row r="142" spans="1:15" s="16" customFormat="1" ht="122.25" customHeight="1" x14ac:dyDescent="0.3">
      <c r="A142" s="424"/>
      <c r="B142" s="40" t="s">
        <v>50</v>
      </c>
      <c r="C142" s="424"/>
      <c r="D142" s="30" t="s">
        <v>33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424"/>
      <c r="K142" s="15"/>
      <c r="L142" s="15"/>
      <c r="M142" s="15"/>
      <c r="N142" s="15"/>
      <c r="O142" s="15"/>
    </row>
    <row r="143" spans="1:15" s="16" customFormat="1" ht="36" customHeight="1" x14ac:dyDescent="0.3">
      <c r="A143" s="424">
        <v>12</v>
      </c>
      <c r="B143" s="431" t="s">
        <v>63</v>
      </c>
      <c r="C143" s="424" t="s">
        <v>26</v>
      </c>
      <c r="D143" s="36" t="s">
        <v>27</v>
      </c>
      <c r="E143" s="37">
        <f>SUM(E145:E153)</f>
        <v>127.59700000000001</v>
      </c>
      <c r="F143" s="37">
        <f>SUM(F145:F153)</f>
        <v>0</v>
      </c>
      <c r="G143" s="37">
        <f>SUM(G145:G153)</f>
        <v>117.56099999999998</v>
      </c>
      <c r="H143" s="37">
        <f>SUM(H145:H153)</f>
        <v>10.036000000000001</v>
      </c>
      <c r="I143" s="37">
        <v>0</v>
      </c>
      <c r="J143" s="427" t="s">
        <v>488</v>
      </c>
      <c r="K143" s="15"/>
      <c r="L143" s="15"/>
      <c r="M143" s="15"/>
      <c r="N143" s="15"/>
      <c r="O143" s="15"/>
    </row>
    <row r="144" spans="1:15" s="16" customFormat="1" ht="42" customHeight="1" x14ac:dyDescent="0.3">
      <c r="A144" s="424"/>
      <c r="B144" s="431"/>
      <c r="C144" s="424"/>
      <c r="D144" s="30" t="s">
        <v>17</v>
      </c>
      <c r="E144" s="31" t="s">
        <v>28</v>
      </c>
      <c r="F144" s="32" t="s">
        <v>28</v>
      </c>
      <c r="G144" s="32"/>
      <c r="H144" s="32" t="s">
        <v>28</v>
      </c>
      <c r="I144" s="32" t="s">
        <v>28</v>
      </c>
      <c r="J144" s="427"/>
      <c r="K144" s="15"/>
      <c r="L144" s="15"/>
      <c r="M144" s="15"/>
      <c r="N144" s="15"/>
      <c r="O144" s="15"/>
    </row>
    <row r="145" spans="1:15" s="5" customFormat="1" ht="30.6" customHeight="1" x14ac:dyDescent="0.3">
      <c r="A145" s="424"/>
      <c r="B145" s="343" t="s">
        <v>43</v>
      </c>
      <c r="C145" s="424"/>
      <c r="D145" s="30" t="s">
        <v>29</v>
      </c>
      <c r="E145" s="345">
        <f t="shared" ref="E145:E152" si="2">SUM(F145:I145)</f>
        <v>4.5</v>
      </c>
      <c r="F145" s="346">
        <v>0</v>
      </c>
      <c r="G145" s="346">
        <v>1.746</v>
      </c>
      <c r="H145" s="346">
        <v>2.754</v>
      </c>
      <c r="I145" s="346">
        <v>0</v>
      </c>
      <c r="J145" s="424" t="s">
        <v>64</v>
      </c>
      <c r="K145" s="15"/>
      <c r="L145" s="4"/>
      <c r="M145" s="4"/>
      <c r="N145" s="4"/>
      <c r="O145" s="4"/>
    </row>
    <row r="146" spans="1:15" s="5" customFormat="1" ht="27" customHeight="1" x14ac:dyDescent="0.3">
      <c r="A146" s="424"/>
      <c r="B146" s="343" t="s">
        <v>44</v>
      </c>
      <c r="C146" s="424"/>
      <c r="D146" s="30" t="s">
        <v>18</v>
      </c>
      <c r="E146" s="345">
        <f t="shared" si="2"/>
        <v>44</v>
      </c>
      <c r="F146" s="345">
        <v>0</v>
      </c>
      <c r="G146" s="345">
        <v>42.68</v>
      </c>
      <c r="H146" s="345">
        <v>1.32</v>
      </c>
      <c r="I146" s="345">
        <v>0</v>
      </c>
      <c r="J146" s="424"/>
      <c r="K146" s="15"/>
      <c r="L146" s="4"/>
      <c r="M146" s="4"/>
      <c r="N146" s="4"/>
      <c r="O146" s="4"/>
    </row>
    <row r="147" spans="1:15" s="5" customFormat="1" ht="30" customHeight="1" x14ac:dyDescent="0.3">
      <c r="A147" s="424"/>
      <c r="B147" s="432" t="s">
        <v>45</v>
      </c>
      <c r="C147" s="424"/>
      <c r="D147" s="30" t="s">
        <v>19</v>
      </c>
      <c r="E147" s="345">
        <f t="shared" si="2"/>
        <v>0.5</v>
      </c>
      <c r="F147" s="345">
        <v>0</v>
      </c>
      <c r="G147" s="345">
        <v>0</v>
      </c>
      <c r="H147" s="345">
        <v>0.5</v>
      </c>
      <c r="I147" s="345">
        <v>0</v>
      </c>
      <c r="J147" s="424"/>
      <c r="K147" s="15"/>
      <c r="L147" s="4"/>
      <c r="M147" s="4"/>
      <c r="N147" s="4"/>
      <c r="O147" s="4"/>
    </row>
    <row r="148" spans="1:15" s="5" customFormat="1" ht="66" customHeight="1" x14ac:dyDescent="0.3">
      <c r="A148" s="424"/>
      <c r="B148" s="432"/>
      <c r="C148" s="424"/>
      <c r="D148" s="30" t="s">
        <v>20</v>
      </c>
      <c r="E148" s="345">
        <f t="shared" si="2"/>
        <v>32.799999999999997</v>
      </c>
      <c r="F148" s="345">
        <v>0</v>
      </c>
      <c r="G148" s="345">
        <v>31.524999999999999</v>
      </c>
      <c r="H148" s="345">
        <v>1.2749999999999999</v>
      </c>
      <c r="I148" s="345">
        <v>0</v>
      </c>
      <c r="J148" s="424"/>
      <c r="K148" s="15"/>
      <c r="L148" s="4"/>
      <c r="M148" s="4"/>
      <c r="N148" s="4"/>
      <c r="O148" s="4"/>
    </row>
    <row r="149" spans="1:15" s="5" customFormat="1" ht="45.6" customHeight="1" x14ac:dyDescent="0.3">
      <c r="A149" s="424"/>
      <c r="B149" s="343" t="s">
        <v>46</v>
      </c>
      <c r="C149" s="424"/>
      <c r="D149" s="30" t="s">
        <v>21</v>
      </c>
      <c r="E149" s="345">
        <f t="shared" si="2"/>
        <v>5.4</v>
      </c>
      <c r="F149" s="345">
        <v>0</v>
      </c>
      <c r="G149" s="345">
        <v>2.91</v>
      </c>
      <c r="H149" s="345">
        <v>2.4900000000000002</v>
      </c>
      <c r="I149" s="345">
        <v>0</v>
      </c>
      <c r="J149" s="424"/>
      <c r="K149" s="15"/>
      <c r="L149" s="4"/>
      <c r="M149" s="4"/>
      <c r="N149" s="4"/>
      <c r="O149" s="4"/>
    </row>
    <row r="150" spans="1:15" s="5" customFormat="1" ht="44.25" customHeight="1" x14ac:dyDescent="0.3">
      <c r="A150" s="424"/>
      <c r="B150" s="343" t="s">
        <v>39</v>
      </c>
      <c r="C150" s="424"/>
      <c r="D150" s="30" t="s">
        <v>30</v>
      </c>
      <c r="E150" s="345">
        <f t="shared" si="2"/>
        <v>35.396999999999998</v>
      </c>
      <c r="F150" s="345">
        <v>0</v>
      </c>
      <c r="G150" s="345">
        <v>33.85</v>
      </c>
      <c r="H150" s="345">
        <v>1.5469999999999999</v>
      </c>
      <c r="I150" s="345">
        <v>0</v>
      </c>
      <c r="J150" s="424"/>
      <c r="K150" s="15"/>
      <c r="L150" s="4"/>
      <c r="M150" s="4"/>
      <c r="N150" s="4"/>
      <c r="O150" s="4"/>
    </row>
    <row r="151" spans="1:15" s="5" customFormat="1" ht="42.75" customHeight="1" x14ac:dyDescent="0.3">
      <c r="A151" s="424"/>
      <c r="B151" s="343" t="s">
        <v>48</v>
      </c>
      <c r="C151" s="424"/>
      <c r="D151" s="30" t="s">
        <v>31</v>
      </c>
      <c r="E151" s="345">
        <f t="shared" si="2"/>
        <v>5</v>
      </c>
      <c r="F151" s="345">
        <v>0</v>
      </c>
      <c r="G151" s="345">
        <v>4.8499999999999996</v>
      </c>
      <c r="H151" s="345">
        <v>0.15</v>
      </c>
      <c r="I151" s="345">
        <v>0</v>
      </c>
      <c r="J151" s="424"/>
      <c r="K151" s="15"/>
      <c r="L151" s="4"/>
      <c r="M151" s="4"/>
      <c r="N151" s="4"/>
      <c r="O151" s="4"/>
    </row>
    <row r="152" spans="1:15" s="5" customFormat="1" ht="30.75" customHeight="1" x14ac:dyDescent="0.3">
      <c r="A152" s="424"/>
      <c r="B152" s="343" t="s">
        <v>49</v>
      </c>
      <c r="C152" s="424"/>
      <c r="D152" s="30" t="s">
        <v>32</v>
      </c>
      <c r="E152" s="345">
        <f t="shared" si="2"/>
        <v>0</v>
      </c>
      <c r="F152" s="345">
        <v>0</v>
      </c>
      <c r="G152" s="345">
        <v>0</v>
      </c>
      <c r="H152" s="345">
        <v>0</v>
      </c>
      <c r="I152" s="345">
        <v>0</v>
      </c>
      <c r="J152" s="424"/>
      <c r="K152" s="15"/>
      <c r="L152" s="4"/>
      <c r="M152" s="4"/>
      <c r="N152" s="4"/>
      <c r="O152" s="4"/>
    </row>
    <row r="153" spans="1:15" s="5" customFormat="1" ht="144" customHeight="1" x14ac:dyDescent="0.3">
      <c r="A153" s="424"/>
      <c r="B153" s="343" t="s">
        <v>50</v>
      </c>
      <c r="C153" s="424"/>
      <c r="D153" s="30" t="s">
        <v>33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424"/>
      <c r="K153" s="15"/>
      <c r="L153" s="4"/>
      <c r="M153" s="4"/>
      <c r="N153" s="4"/>
      <c r="O153" s="4"/>
    </row>
    <row r="154" spans="1:15" s="5" customFormat="1" ht="30.75" customHeight="1" x14ac:dyDescent="0.3">
      <c r="A154" s="424">
        <v>13</v>
      </c>
      <c r="B154" s="434" t="s">
        <v>65</v>
      </c>
      <c r="C154" s="424" t="s">
        <v>26</v>
      </c>
      <c r="D154" s="36" t="s">
        <v>27</v>
      </c>
      <c r="E154" s="37">
        <f>SUM(E156:E164)</f>
        <v>83.259999999999991</v>
      </c>
      <c r="F154" s="37">
        <f>SUM(F156:F164)</f>
        <v>0</v>
      </c>
      <c r="G154" s="37">
        <f>SUM(G156:G164)</f>
        <v>75.950999999999993</v>
      </c>
      <c r="H154" s="37">
        <f>SUM(H156:H164)</f>
        <v>7.3090000000000002</v>
      </c>
      <c r="I154" s="37">
        <v>0</v>
      </c>
      <c r="J154" s="40" t="s">
        <v>490</v>
      </c>
      <c r="K154" s="15"/>
      <c r="L154" s="4"/>
      <c r="M154" s="4"/>
      <c r="N154" s="4"/>
      <c r="O154" s="4"/>
    </row>
    <row r="155" spans="1:15" s="5" customFormat="1" ht="27" customHeight="1" x14ac:dyDescent="0.3">
      <c r="A155" s="424"/>
      <c r="B155" s="424"/>
      <c r="C155" s="424"/>
      <c r="D155" s="30" t="s">
        <v>17</v>
      </c>
      <c r="E155" s="31" t="s">
        <v>28</v>
      </c>
      <c r="F155" s="32" t="s">
        <v>28</v>
      </c>
      <c r="G155" s="32"/>
      <c r="H155" s="32" t="s">
        <v>28</v>
      </c>
      <c r="I155" s="32" t="s">
        <v>28</v>
      </c>
      <c r="J155" s="427" t="s">
        <v>66</v>
      </c>
      <c r="K155" s="15"/>
      <c r="L155" s="4"/>
      <c r="M155" s="4"/>
      <c r="N155" s="4"/>
      <c r="O155" s="4"/>
    </row>
    <row r="156" spans="1:15" ht="37.5" customHeight="1" x14ac:dyDescent="0.3">
      <c r="A156" s="424"/>
      <c r="B156" s="40" t="s">
        <v>43</v>
      </c>
      <c r="C156" s="424"/>
      <c r="D156" s="30" t="s">
        <v>29</v>
      </c>
      <c r="E156" s="31">
        <v>1</v>
      </c>
      <c r="F156" s="32">
        <v>0</v>
      </c>
      <c r="G156" s="32">
        <v>0</v>
      </c>
      <c r="H156" s="32">
        <v>1</v>
      </c>
      <c r="I156" s="32">
        <v>0</v>
      </c>
      <c r="J156" s="427"/>
    </row>
    <row r="157" spans="1:15" ht="56.4" customHeight="1" x14ac:dyDescent="0.3">
      <c r="A157" s="424"/>
      <c r="B157" s="40" t="s">
        <v>44</v>
      </c>
      <c r="C157" s="424"/>
      <c r="D157" s="30" t="s">
        <v>18</v>
      </c>
      <c r="E157" s="31">
        <v>10.56</v>
      </c>
      <c r="F157" s="31">
        <v>0</v>
      </c>
      <c r="G157" s="31">
        <v>9.6999999999999993</v>
      </c>
      <c r="H157" s="31">
        <v>0.86</v>
      </c>
      <c r="I157" s="31">
        <v>0</v>
      </c>
      <c r="J157" s="427"/>
    </row>
    <row r="158" spans="1:15" ht="45.75" customHeight="1" x14ac:dyDescent="0.3">
      <c r="A158" s="424"/>
      <c r="B158" s="427" t="s">
        <v>45</v>
      </c>
      <c r="C158" s="424"/>
      <c r="D158" s="30" t="s">
        <v>19</v>
      </c>
      <c r="E158" s="31">
        <v>22.7</v>
      </c>
      <c r="F158" s="31">
        <v>0</v>
      </c>
      <c r="G158" s="31">
        <v>21.146000000000001</v>
      </c>
      <c r="H158" s="31">
        <v>1.554</v>
      </c>
      <c r="I158" s="31">
        <v>0</v>
      </c>
      <c r="J158" s="427"/>
    </row>
    <row r="159" spans="1:15" ht="49.5" customHeight="1" x14ac:dyDescent="0.3">
      <c r="A159" s="424"/>
      <c r="B159" s="424"/>
      <c r="C159" s="424"/>
      <c r="D159" s="30" t="s">
        <v>20</v>
      </c>
      <c r="E159" s="31">
        <v>22</v>
      </c>
      <c r="F159" s="31">
        <v>0</v>
      </c>
      <c r="G159" s="31">
        <v>20.855</v>
      </c>
      <c r="H159" s="31">
        <v>1.145</v>
      </c>
      <c r="I159" s="31">
        <v>0</v>
      </c>
      <c r="J159" s="427"/>
    </row>
    <row r="160" spans="1:15" ht="48" customHeight="1" x14ac:dyDescent="0.3">
      <c r="A160" s="424"/>
      <c r="B160" s="40" t="s">
        <v>39</v>
      </c>
      <c r="C160" s="424"/>
      <c r="D160" s="30" t="s">
        <v>21</v>
      </c>
      <c r="E160" s="31">
        <v>6.5</v>
      </c>
      <c r="F160" s="31">
        <v>0</v>
      </c>
      <c r="G160" s="31">
        <v>4.8499999999999996</v>
      </c>
      <c r="H160" s="31">
        <v>1.65</v>
      </c>
      <c r="I160" s="31">
        <v>0</v>
      </c>
      <c r="J160" s="427"/>
    </row>
    <row r="161" spans="1:10" ht="43.5" customHeight="1" x14ac:dyDescent="0.3">
      <c r="A161" s="424"/>
      <c r="B161" s="40" t="s">
        <v>48</v>
      </c>
      <c r="C161" s="424"/>
      <c r="D161" s="30" t="s">
        <v>30</v>
      </c>
      <c r="E161" s="31">
        <v>15.5</v>
      </c>
      <c r="F161" s="31">
        <v>0</v>
      </c>
      <c r="G161" s="31">
        <v>14.55</v>
      </c>
      <c r="H161" s="31">
        <v>0.95</v>
      </c>
      <c r="I161" s="31">
        <v>0</v>
      </c>
      <c r="J161" s="427"/>
    </row>
    <row r="162" spans="1:10" ht="42.75" customHeight="1" x14ac:dyDescent="0.3">
      <c r="A162" s="424"/>
      <c r="B162" s="40" t="s">
        <v>49</v>
      </c>
      <c r="C162" s="424"/>
      <c r="D162" s="30" t="s">
        <v>31</v>
      </c>
      <c r="E162" s="31">
        <v>5</v>
      </c>
      <c r="F162" s="31">
        <v>0</v>
      </c>
      <c r="G162" s="31">
        <v>4.8499999999999996</v>
      </c>
      <c r="H162" s="31">
        <v>0.15</v>
      </c>
      <c r="I162" s="31">
        <v>0</v>
      </c>
      <c r="J162" s="427"/>
    </row>
    <row r="163" spans="1:10" ht="45.75" customHeight="1" x14ac:dyDescent="0.3">
      <c r="A163" s="424"/>
      <c r="B163" s="40" t="s">
        <v>50</v>
      </c>
      <c r="C163" s="424"/>
      <c r="D163" s="30" t="s">
        <v>32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427"/>
    </row>
    <row r="164" spans="1:10" ht="103.5" customHeight="1" x14ac:dyDescent="0.3">
      <c r="A164" s="424"/>
      <c r="B164" s="30" t="s">
        <v>28</v>
      </c>
      <c r="C164" s="424"/>
      <c r="D164" s="30" t="s">
        <v>33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427"/>
    </row>
    <row r="165" spans="1:10" ht="45.75" customHeight="1" x14ac:dyDescent="0.3">
      <c r="A165" s="424">
        <v>14</v>
      </c>
      <c r="B165" s="427" t="s">
        <v>67</v>
      </c>
      <c r="C165" s="424" t="s">
        <v>26</v>
      </c>
      <c r="D165" s="36" t="s">
        <v>27</v>
      </c>
      <c r="E165" s="37">
        <f>SUM(E167:E175)</f>
        <v>6.5</v>
      </c>
      <c r="F165" s="37">
        <f>SUM(F167:F175)</f>
        <v>0</v>
      </c>
      <c r="G165" s="37">
        <f>SUM(G167:G175)</f>
        <v>5.8199999999999994</v>
      </c>
      <c r="H165" s="37">
        <f>SUM(H167:H175)</f>
        <v>0.68</v>
      </c>
      <c r="I165" s="46">
        <v>0</v>
      </c>
      <c r="J165" s="434" t="s">
        <v>489</v>
      </c>
    </row>
    <row r="166" spans="1:10" ht="20.25" customHeight="1" x14ac:dyDescent="0.3">
      <c r="A166" s="424"/>
      <c r="B166" s="424"/>
      <c r="C166" s="424"/>
      <c r="D166" s="30" t="s">
        <v>17</v>
      </c>
      <c r="E166" s="31" t="s">
        <v>28</v>
      </c>
      <c r="F166" s="32" t="s">
        <v>28</v>
      </c>
      <c r="G166" s="32"/>
      <c r="H166" s="32" t="s">
        <v>28</v>
      </c>
      <c r="I166" s="47" t="s">
        <v>28</v>
      </c>
      <c r="J166" s="434"/>
    </row>
    <row r="167" spans="1:10" ht="20.25" customHeight="1" x14ac:dyDescent="0.3">
      <c r="A167" s="424"/>
      <c r="B167" s="424"/>
      <c r="C167" s="424"/>
      <c r="D167" s="30" t="s">
        <v>29</v>
      </c>
      <c r="E167" s="31">
        <v>0</v>
      </c>
      <c r="F167" s="32">
        <v>0</v>
      </c>
      <c r="G167" s="32"/>
      <c r="H167" s="32">
        <v>0</v>
      </c>
      <c r="I167" s="47">
        <v>0</v>
      </c>
      <c r="J167" s="427" t="s">
        <v>68</v>
      </c>
    </row>
    <row r="168" spans="1:10" ht="21.75" customHeight="1" x14ac:dyDescent="0.3">
      <c r="A168" s="424"/>
      <c r="B168" s="424"/>
      <c r="C168" s="424"/>
      <c r="D168" s="30" t="s">
        <v>18</v>
      </c>
      <c r="E168" s="31">
        <v>0.4</v>
      </c>
      <c r="F168" s="31">
        <v>0</v>
      </c>
      <c r="G168" s="31">
        <v>0</v>
      </c>
      <c r="H168" s="31">
        <v>0.4</v>
      </c>
      <c r="I168" s="48">
        <v>0</v>
      </c>
      <c r="J168" s="427"/>
    </row>
    <row r="169" spans="1:10" ht="23.25" customHeight="1" x14ac:dyDescent="0.3">
      <c r="A169" s="424"/>
      <c r="B169" s="40" t="s">
        <v>28</v>
      </c>
      <c r="C169" s="424"/>
      <c r="D169" s="30" t="s">
        <v>19</v>
      </c>
      <c r="E169" s="31">
        <v>5</v>
      </c>
      <c r="F169" s="31">
        <v>0</v>
      </c>
      <c r="G169" s="31">
        <v>4.8499999999999996</v>
      </c>
      <c r="H169" s="31">
        <v>0.15</v>
      </c>
      <c r="I169" s="48">
        <v>0</v>
      </c>
      <c r="J169" s="427"/>
    </row>
    <row r="170" spans="1:10" ht="25.5" customHeight="1" x14ac:dyDescent="0.3">
      <c r="A170" s="424"/>
      <c r="B170" s="40" t="s">
        <v>69</v>
      </c>
      <c r="C170" s="424"/>
      <c r="D170" s="30" t="s">
        <v>20</v>
      </c>
      <c r="E170" s="31">
        <v>0.1</v>
      </c>
      <c r="F170" s="31">
        <v>0</v>
      </c>
      <c r="G170" s="31">
        <v>0</v>
      </c>
      <c r="H170" s="31">
        <v>0.1</v>
      </c>
      <c r="I170" s="48">
        <v>0</v>
      </c>
      <c r="J170" s="427"/>
    </row>
    <row r="171" spans="1:10" ht="36.75" customHeight="1" x14ac:dyDescent="0.3">
      <c r="A171" s="424"/>
      <c r="B171" s="427" t="s">
        <v>70</v>
      </c>
      <c r="C171" s="424"/>
      <c r="D171" s="30" t="s">
        <v>21</v>
      </c>
      <c r="E171" s="31">
        <v>1</v>
      </c>
      <c r="F171" s="31">
        <v>0</v>
      </c>
      <c r="G171" s="31">
        <v>0.97</v>
      </c>
      <c r="H171" s="31">
        <v>0.03</v>
      </c>
      <c r="I171" s="48">
        <v>0</v>
      </c>
      <c r="J171" s="427"/>
    </row>
    <row r="172" spans="1:10" ht="20.25" customHeight="1" x14ac:dyDescent="0.3">
      <c r="A172" s="424"/>
      <c r="B172" s="424"/>
      <c r="C172" s="424"/>
      <c r="D172" s="30" t="s">
        <v>30</v>
      </c>
      <c r="E172" s="31">
        <v>0</v>
      </c>
      <c r="F172" s="31">
        <v>0</v>
      </c>
      <c r="G172" s="31">
        <v>0</v>
      </c>
      <c r="H172" s="31">
        <v>0</v>
      </c>
      <c r="I172" s="48">
        <v>0</v>
      </c>
      <c r="J172" s="427"/>
    </row>
    <row r="173" spans="1:10" ht="22.5" customHeight="1" x14ac:dyDescent="0.3">
      <c r="A173" s="424"/>
      <c r="B173" s="40" t="s">
        <v>28</v>
      </c>
      <c r="C173" s="424"/>
      <c r="D173" s="30" t="s">
        <v>31</v>
      </c>
      <c r="E173" s="31">
        <v>0</v>
      </c>
      <c r="F173" s="31">
        <v>0</v>
      </c>
      <c r="G173" s="31">
        <v>0</v>
      </c>
      <c r="H173" s="31">
        <v>0</v>
      </c>
      <c r="I173" s="48">
        <v>0</v>
      </c>
      <c r="J173" s="427"/>
    </row>
    <row r="174" spans="1:10" ht="20.25" customHeight="1" x14ac:dyDescent="0.3">
      <c r="A174" s="424"/>
      <c r="B174" s="40" t="s">
        <v>28</v>
      </c>
      <c r="C174" s="424"/>
      <c r="D174" s="30" t="s">
        <v>32</v>
      </c>
      <c r="E174" s="31">
        <v>0</v>
      </c>
      <c r="F174" s="31">
        <v>0</v>
      </c>
      <c r="G174" s="31">
        <v>0</v>
      </c>
      <c r="H174" s="31">
        <v>0</v>
      </c>
      <c r="I174" s="48">
        <v>0</v>
      </c>
      <c r="J174" s="427"/>
    </row>
    <row r="175" spans="1:10" ht="15" customHeight="1" x14ac:dyDescent="0.3">
      <c r="A175" s="424"/>
      <c r="B175" s="30" t="s">
        <v>28</v>
      </c>
      <c r="C175" s="424"/>
      <c r="D175" s="30" t="s">
        <v>33</v>
      </c>
      <c r="E175" s="31">
        <v>0</v>
      </c>
      <c r="F175" s="31">
        <v>0</v>
      </c>
      <c r="G175" s="31">
        <v>0</v>
      </c>
      <c r="H175" s="31">
        <v>0</v>
      </c>
      <c r="I175" s="48">
        <v>0</v>
      </c>
      <c r="J175" s="427"/>
    </row>
    <row r="176" spans="1:10" ht="21.75" customHeight="1" x14ac:dyDescent="0.3">
      <c r="A176" s="424">
        <v>15</v>
      </c>
      <c r="B176" s="427" t="s">
        <v>71</v>
      </c>
      <c r="C176" s="424" t="s">
        <v>26</v>
      </c>
      <c r="D176" s="36" t="s">
        <v>27</v>
      </c>
      <c r="E176" s="37">
        <f>SUM(E178:E186)</f>
        <v>12.18</v>
      </c>
      <c r="F176" s="37">
        <f>SUM(F178:F186)</f>
        <v>0</v>
      </c>
      <c r="G176" s="37">
        <f>SUM(G178:G186)</f>
        <v>10.942</v>
      </c>
      <c r="H176" s="37">
        <f>SUM(H178:H186)</f>
        <v>1.2877999999999998</v>
      </c>
      <c r="I176" s="46">
        <v>0</v>
      </c>
      <c r="J176" s="434" t="s">
        <v>491</v>
      </c>
    </row>
    <row r="177" spans="1:10" ht="21" customHeight="1" x14ac:dyDescent="0.3">
      <c r="A177" s="424"/>
      <c r="B177" s="424"/>
      <c r="C177" s="424"/>
      <c r="D177" s="30" t="s">
        <v>17</v>
      </c>
      <c r="E177" s="31" t="s">
        <v>28</v>
      </c>
      <c r="F177" s="32" t="s">
        <v>28</v>
      </c>
      <c r="G177" s="32"/>
      <c r="H177" s="32" t="s">
        <v>28</v>
      </c>
      <c r="I177" s="47" t="s">
        <v>28</v>
      </c>
      <c r="J177" s="434"/>
    </row>
    <row r="178" spans="1:10" ht="25.5" customHeight="1" x14ac:dyDescent="0.3">
      <c r="A178" s="424"/>
      <c r="B178" s="424"/>
      <c r="C178" s="424"/>
      <c r="D178" s="30" t="s">
        <v>29</v>
      </c>
      <c r="E178" s="31">
        <v>2.41</v>
      </c>
      <c r="F178" s="32">
        <v>0</v>
      </c>
      <c r="G178" s="32">
        <v>1.853</v>
      </c>
      <c r="H178" s="32">
        <v>0.55700000000000005</v>
      </c>
      <c r="I178" s="47">
        <v>0</v>
      </c>
      <c r="J178" s="427" t="s">
        <v>72</v>
      </c>
    </row>
    <row r="179" spans="1:10" ht="27.75" customHeight="1" x14ac:dyDescent="0.3">
      <c r="A179" s="424"/>
      <c r="B179" s="40" t="s">
        <v>73</v>
      </c>
      <c r="C179" s="424"/>
      <c r="D179" s="30" t="s">
        <v>18</v>
      </c>
      <c r="E179" s="31">
        <v>4.91</v>
      </c>
      <c r="F179" s="31">
        <v>0</v>
      </c>
      <c r="G179" s="31">
        <v>4.4720000000000004</v>
      </c>
      <c r="H179" s="31">
        <v>0.438</v>
      </c>
      <c r="I179" s="48">
        <v>0</v>
      </c>
      <c r="J179" s="427"/>
    </row>
    <row r="180" spans="1:10" ht="26.25" customHeight="1" x14ac:dyDescent="0.3">
      <c r="A180" s="424"/>
      <c r="B180" s="40" t="s">
        <v>44</v>
      </c>
      <c r="C180" s="424"/>
      <c r="D180" s="30" t="s">
        <v>19</v>
      </c>
      <c r="E180" s="31">
        <v>3.26</v>
      </c>
      <c r="F180" s="31">
        <v>0</v>
      </c>
      <c r="G180" s="31">
        <v>3.1619999999999999</v>
      </c>
      <c r="H180" s="31">
        <v>9.7799999999999998E-2</v>
      </c>
      <c r="I180" s="48">
        <v>0</v>
      </c>
      <c r="J180" s="427"/>
    </row>
    <row r="181" spans="1:10" ht="34.5" customHeight="1" x14ac:dyDescent="0.3">
      <c r="A181" s="424"/>
      <c r="B181" s="40" t="s">
        <v>74</v>
      </c>
      <c r="C181" s="424"/>
      <c r="D181" s="30" t="s">
        <v>20</v>
      </c>
      <c r="E181" s="31">
        <v>0.1</v>
      </c>
      <c r="F181" s="31">
        <v>0</v>
      </c>
      <c r="G181" s="31">
        <v>0</v>
      </c>
      <c r="H181" s="31">
        <v>0.15</v>
      </c>
      <c r="I181" s="48">
        <v>0</v>
      </c>
      <c r="J181" s="427"/>
    </row>
    <row r="182" spans="1:10" ht="27" customHeight="1" x14ac:dyDescent="0.3">
      <c r="A182" s="424"/>
      <c r="B182" s="40" t="s">
        <v>75</v>
      </c>
      <c r="C182" s="424"/>
      <c r="D182" s="30" t="s">
        <v>21</v>
      </c>
      <c r="E182" s="31">
        <v>1.5</v>
      </c>
      <c r="F182" s="31">
        <v>0</v>
      </c>
      <c r="G182" s="31">
        <v>1.4550000000000001</v>
      </c>
      <c r="H182" s="31">
        <v>4.4999999999999998E-2</v>
      </c>
      <c r="I182" s="48">
        <v>0</v>
      </c>
      <c r="J182" s="427"/>
    </row>
    <row r="183" spans="1:10" ht="24.75" customHeight="1" x14ac:dyDescent="0.3">
      <c r="A183" s="424"/>
      <c r="B183" s="40" t="s">
        <v>76</v>
      </c>
      <c r="C183" s="424"/>
      <c r="D183" s="30" t="s">
        <v>30</v>
      </c>
      <c r="E183" s="31">
        <v>0</v>
      </c>
      <c r="F183" s="31">
        <v>0</v>
      </c>
      <c r="G183" s="31">
        <v>0</v>
      </c>
      <c r="H183" s="31">
        <v>0</v>
      </c>
      <c r="I183" s="48">
        <v>0</v>
      </c>
      <c r="J183" s="427"/>
    </row>
    <row r="184" spans="1:10" ht="28.5" customHeight="1" x14ac:dyDescent="0.3">
      <c r="A184" s="424"/>
      <c r="B184" s="40" t="s">
        <v>28</v>
      </c>
      <c r="C184" s="424"/>
      <c r="D184" s="30" t="s">
        <v>31</v>
      </c>
      <c r="E184" s="31">
        <v>0</v>
      </c>
      <c r="F184" s="31">
        <v>0</v>
      </c>
      <c r="G184" s="31">
        <v>0</v>
      </c>
      <c r="H184" s="31">
        <v>0</v>
      </c>
      <c r="I184" s="48">
        <v>0</v>
      </c>
      <c r="J184" s="427"/>
    </row>
    <row r="185" spans="1:10" ht="27.75" customHeight="1" x14ac:dyDescent="0.3">
      <c r="A185" s="424"/>
      <c r="B185" s="40" t="s">
        <v>28</v>
      </c>
      <c r="C185" s="424"/>
      <c r="D185" s="30" t="s">
        <v>32</v>
      </c>
      <c r="E185" s="31">
        <v>0</v>
      </c>
      <c r="F185" s="31">
        <v>0</v>
      </c>
      <c r="G185" s="31">
        <v>0</v>
      </c>
      <c r="H185" s="31">
        <v>0</v>
      </c>
      <c r="I185" s="48">
        <v>0</v>
      </c>
      <c r="J185" s="427"/>
    </row>
    <row r="186" spans="1:10" ht="46.5" customHeight="1" x14ac:dyDescent="0.3">
      <c r="A186" s="424"/>
      <c r="B186" s="30" t="s">
        <v>28</v>
      </c>
      <c r="C186" s="424"/>
      <c r="D186" s="30" t="s">
        <v>33</v>
      </c>
      <c r="E186" s="31">
        <v>0</v>
      </c>
      <c r="F186" s="31">
        <v>0</v>
      </c>
      <c r="G186" s="31">
        <v>0</v>
      </c>
      <c r="H186" s="31">
        <v>0</v>
      </c>
      <c r="I186" s="48">
        <v>0</v>
      </c>
      <c r="J186" s="427"/>
    </row>
    <row r="187" spans="1:10" ht="18.75" customHeight="1" x14ac:dyDescent="0.3">
      <c r="A187" s="424">
        <v>16</v>
      </c>
      <c r="B187" s="427" t="s">
        <v>77</v>
      </c>
      <c r="C187" s="424" t="s">
        <v>26</v>
      </c>
      <c r="D187" s="36" t="s">
        <v>27</v>
      </c>
      <c r="E187" s="37">
        <f>SUM(E189:E197)</f>
        <v>15.200000000000001</v>
      </c>
      <c r="F187" s="37">
        <f>SUM(F189:F197)</f>
        <v>0</v>
      </c>
      <c r="G187" s="37">
        <f>SUM(G189:G197)</f>
        <v>13.721000000000002</v>
      </c>
      <c r="H187" s="37">
        <f>SUM(H189:H197)</f>
        <v>1.169</v>
      </c>
      <c r="I187" s="46">
        <v>0</v>
      </c>
      <c r="J187" s="434" t="s">
        <v>492</v>
      </c>
    </row>
    <row r="188" spans="1:10" x14ac:dyDescent="0.3">
      <c r="A188" s="424"/>
      <c r="B188" s="424"/>
      <c r="C188" s="424"/>
      <c r="D188" s="30" t="s">
        <v>17</v>
      </c>
      <c r="E188" s="31" t="s">
        <v>28</v>
      </c>
      <c r="F188" s="32" t="s">
        <v>28</v>
      </c>
      <c r="G188" s="32"/>
      <c r="H188" s="32" t="s">
        <v>28</v>
      </c>
      <c r="I188" s="47" t="s">
        <v>28</v>
      </c>
      <c r="J188" s="434"/>
    </row>
    <row r="189" spans="1:10" ht="42" customHeight="1" x14ac:dyDescent="0.3">
      <c r="A189" s="424"/>
      <c r="B189" s="424"/>
      <c r="C189" s="424"/>
      <c r="D189" s="30" t="s">
        <v>29</v>
      </c>
      <c r="E189" s="31">
        <v>0.3</v>
      </c>
      <c r="F189" s="32">
        <v>0</v>
      </c>
      <c r="G189" s="32">
        <v>0</v>
      </c>
      <c r="H189" s="32">
        <v>0.35</v>
      </c>
      <c r="I189" s="47">
        <v>0</v>
      </c>
      <c r="J189" s="427" t="s">
        <v>78</v>
      </c>
    </row>
    <row r="190" spans="1:10" ht="21.75" customHeight="1" x14ac:dyDescent="0.3">
      <c r="A190" s="424"/>
      <c r="B190" s="435" t="s">
        <v>79</v>
      </c>
      <c r="C190" s="424"/>
      <c r="D190" s="30" t="s">
        <v>18</v>
      </c>
      <c r="E190" s="31">
        <v>3.45</v>
      </c>
      <c r="F190" s="31">
        <v>0</v>
      </c>
      <c r="G190" s="31">
        <v>3.2450000000000001</v>
      </c>
      <c r="H190" s="31">
        <v>0.39500000000000002</v>
      </c>
      <c r="I190" s="48">
        <v>0</v>
      </c>
      <c r="J190" s="427"/>
    </row>
    <row r="191" spans="1:10" ht="29.25" customHeight="1" x14ac:dyDescent="0.3">
      <c r="A191" s="424"/>
      <c r="B191" s="435"/>
      <c r="C191" s="424"/>
      <c r="D191" s="30" t="s">
        <v>19</v>
      </c>
      <c r="E191" s="31">
        <v>9.8000000000000007</v>
      </c>
      <c r="F191" s="31">
        <v>0</v>
      </c>
      <c r="G191" s="31">
        <v>9.5060000000000002</v>
      </c>
      <c r="H191" s="31">
        <v>0.29399999999999998</v>
      </c>
      <c r="I191" s="48">
        <v>0</v>
      </c>
      <c r="J191" s="427"/>
    </row>
    <row r="192" spans="1:10" ht="21.75" customHeight="1" x14ac:dyDescent="0.3">
      <c r="A192" s="424"/>
      <c r="B192" s="40" t="s">
        <v>80</v>
      </c>
      <c r="C192" s="424"/>
      <c r="D192" s="30" t="s">
        <v>20</v>
      </c>
      <c r="E192" s="31">
        <v>0.15</v>
      </c>
      <c r="F192" s="31">
        <v>0</v>
      </c>
      <c r="G192" s="31">
        <v>0</v>
      </c>
      <c r="H192" s="31">
        <v>0.1</v>
      </c>
      <c r="I192" s="48">
        <v>0</v>
      </c>
      <c r="J192" s="427"/>
    </row>
    <row r="193" spans="1:10" ht="21.75" customHeight="1" x14ac:dyDescent="0.3">
      <c r="A193" s="424"/>
      <c r="B193" s="40" t="s">
        <v>44</v>
      </c>
      <c r="C193" s="424"/>
      <c r="D193" s="30" t="s">
        <v>21</v>
      </c>
      <c r="E193" s="31">
        <v>1.5</v>
      </c>
      <c r="F193" s="31">
        <v>0</v>
      </c>
      <c r="G193" s="31">
        <v>0.97</v>
      </c>
      <c r="H193" s="31">
        <v>0.03</v>
      </c>
      <c r="I193" s="48">
        <v>0</v>
      </c>
      <c r="J193" s="427"/>
    </row>
    <row r="194" spans="1:10" ht="36" customHeight="1" x14ac:dyDescent="0.3">
      <c r="A194" s="424"/>
      <c r="B194" s="40" t="s">
        <v>74</v>
      </c>
      <c r="C194" s="424"/>
      <c r="D194" s="30" t="s">
        <v>30</v>
      </c>
      <c r="E194" s="31">
        <v>0</v>
      </c>
      <c r="F194" s="31">
        <v>0</v>
      </c>
      <c r="G194" s="31">
        <v>0</v>
      </c>
      <c r="H194" s="31">
        <v>0</v>
      </c>
      <c r="I194" s="48">
        <v>0</v>
      </c>
      <c r="J194" s="427"/>
    </row>
    <row r="195" spans="1:10" ht="32.25" customHeight="1" x14ac:dyDescent="0.3">
      <c r="A195" s="424"/>
      <c r="B195" s="40" t="s">
        <v>49</v>
      </c>
      <c r="C195" s="424"/>
      <c r="D195" s="30" t="s">
        <v>31</v>
      </c>
      <c r="E195" s="31">
        <v>0</v>
      </c>
      <c r="F195" s="31">
        <v>0</v>
      </c>
      <c r="G195" s="31">
        <v>0</v>
      </c>
      <c r="H195" s="31">
        <v>0</v>
      </c>
      <c r="I195" s="48">
        <v>0</v>
      </c>
      <c r="J195" s="427"/>
    </row>
    <row r="196" spans="1:10" ht="29.25" customHeight="1" x14ac:dyDescent="0.3">
      <c r="A196" s="424"/>
      <c r="B196" s="40" t="s">
        <v>28</v>
      </c>
      <c r="C196" s="424"/>
      <c r="D196" s="30" t="s">
        <v>32</v>
      </c>
      <c r="E196" s="31">
        <v>0</v>
      </c>
      <c r="F196" s="31">
        <v>0</v>
      </c>
      <c r="G196" s="31">
        <v>0</v>
      </c>
      <c r="H196" s="31">
        <v>0</v>
      </c>
      <c r="I196" s="48">
        <v>0</v>
      </c>
      <c r="J196" s="427"/>
    </row>
    <row r="197" spans="1:10" ht="55.5" customHeight="1" x14ac:dyDescent="0.3">
      <c r="A197" s="424"/>
      <c r="B197" s="30" t="s">
        <v>28</v>
      </c>
      <c r="C197" s="424"/>
      <c r="D197" s="30" t="s">
        <v>33</v>
      </c>
      <c r="E197" s="31">
        <v>0</v>
      </c>
      <c r="F197" s="31">
        <v>0</v>
      </c>
      <c r="G197" s="31">
        <v>0</v>
      </c>
      <c r="H197" s="31">
        <v>0</v>
      </c>
      <c r="I197" s="48">
        <v>0</v>
      </c>
      <c r="J197" s="427"/>
    </row>
    <row r="198" spans="1:10" ht="18.75" customHeight="1" x14ac:dyDescent="0.3">
      <c r="A198" s="424">
        <v>17</v>
      </c>
      <c r="B198" s="427" t="s">
        <v>81</v>
      </c>
      <c r="C198" s="424" t="s">
        <v>26</v>
      </c>
      <c r="D198" s="36" t="s">
        <v>27</v>
      </c>
      <c r="E198" s="37">
        <f>SUM(E200:E208)</f>
        <v>0.6</v>
      </c>
      <c r="F198" s="37">
        <f>SUM(F200:F208)</f>
        <v>0</v>
      </c>
      <c r="G198" s="37">
        <f>SUM(G200:G208)</f>
        <v>4.9850000000000003</v>
      </c>
      <c r="H198" s="37">
        <f>SUM(H200:H208)</f>
        <v>0.115</v>
      </c>
      <c r="I198" s="46">
        <v>0</v>
      </c>
      <c r="J198" s="434" t="s">
        <v>493</v>
      </c>
    </row>
    <row r="199" spans="1:10" x14ac:dyDescent="0.3">
      <c r="A199" s="424"/>
      <c r="B199" s="424"/>
      <c r="C199" s="424"/>
      <c r="D199" s="30" t="s">
        <v>17</v>
      </c>
      <c r="E199" s="31" t="s">
        <v>28</v>
      </c>
      <c r="F199" s="32" t="s">
        <v>28</v>
      </c>
      <c r="G199" s="32"/>
      <c r="H199" s="32" t="s">
        <v>28</v>
      </c>
      <c r="I199" s="47" t="s">
        <v>28</v>
      </c>
      <c r="J199" s="434"/>
    </row>
    <row r="200" spans="1:10" ht="18.75" customHeight="1" x14ac:dyDescent="0.3">
      <c r="A200" s="424"/>
      <c r="B200" s="40" t="s">
        <v>28</v>
      </c>
      <c r="C200" s="424"/>
      <c r="D200" s="30" t="s">
        <v>29</v>
      </c>
      <c r="E200" s="31">
        <v>0</v>
      </c>
      <c r="F200" s="32">
        <v>0</v>
      </c>
      <c r="G200" s="32">
        <v>0</v>
      </c>
      <c r="H200" s="32">
        <v>0</v>
      </c>
      <c r="I200" s="47">
        <v>0</v>
      </c>
      <c r="J200" s="424" t="s">
        <v>494</v>
      </c>
    </row>
    <row r="201" spans="1:10" x14ac:dyDescent="0.3">
      <c r="A201" s="424"/>
      <c r="B201" s="40" t="s">
        <v>28</v>
      </c>
      <c r="C201" s="424"/>
      <c r="D201" s="30" t="s">
        <v>18</v>
      </c>
      <c r="E201" s="31">
        <v>0</v>
      </c>
      <c r="F201" s="32">
        <v>0</v>
      </c>
      <c r="G201" s="32">
        <v>0</v>
      </c>
      <c r="H201" s="31">
        <v>0</v>
      </c>
      <c r="I201" s="48">
        <v>0</v>
      </c>
      <c r="J201" s="424"/>
    </row>
    <row r="202" spans="1:10" ht="18.75" customHeight="1" x14ac:dyDescent="0.3">
      <c r="A202" s="424"/>
      <c r="B202" s="427" t="s">
        <v>49</v>
      </c>
      <c r="C202" s="424"/>
      <c r="D202" s="30" t="s">
        <v>19</v>
      </c>
      <c r="E202" s="31">
        <v>0.1</v>
      </c>
      <c r="F202" s="31">
        <v>0</v>
      </c>
      <c r="G202" s="31">
        <v>0</v>
      </c>
      <c r="H202" s="31">
        <v>0.1</v>
      </c>
      <c r="I202" s="48">
        <v>0</v>
      </c>
      <c r="J202" s="424"/>
    </row>
    <row r="203" spans="1:10" x14ac:dyDescent="0.3">
      <c r="A203" s="424"/>
      <c r="B203" s="424"/>
      <c r="C203" s="424"/>
      <c r="D203" s="30" t="s">
        <v>20</v>
      </c>
      <c r="E203" s="31">
        <v>0.5</v>
      </c>
      <c r="F203" s="31">
        <v>0</v>
      </c>
      <c r="G203" s="31">
        <v>4.9850000000000003</v>
      </c>
      <c r="H203" s="31">
        <v>1.4999999999999999E-2</v>
      </c>
      <c r="I203" s="48">
        <v>0</v>
      </c>
      <c r="J203" s="424"/>
    </row>
    <row r="204" spans="1:10" x14ac:dyDescent="0.3">
      <c r="A204" s="424"/>
      <c r="B204" s="40" t="s">
        <v>28</v>
      </c>
      <c r="C204" s="424"/>
      <c r="D204" s="30" t="s">
        <v>21</v>
      </c>
      <c r="E204" s="31">
        <v>0</v>
      </c>
      <c r="F204" s="31">
        <v>0</v>
      </c>
      <c r="G204" s="31">
        <v>0</v>
      </c>
      <c r="H204" s="31">
        <v>0</v>
      </c>
      <c r="I204" s="48">
        <v>0</v>
      </c>
      <c r="J204" s="424"/>
    </row>
    <row r="205" spans="1:10" x14ac:dyDescent="0.3">
      <c r="A205" s="424"/>
      <c r="B205" s="40" t="s">
        <v>28</v>
      </c>
      <c r="C205" s="424"/>
      <c r="D205" s="30" t="s">
        <v>30</v>
      </c>
      <c r="E205" s="31">
        <v>0</v>
      </c>
      <c r="F205" s="31">
        <v>0</v>
      </c>
      <c r="G205" s="31">
        <v>0</v>
      </c>
      <c r="H205" s="31">
        <v>0</v>
      </c>
      <c r="I205" s="48">
        <v>0</v>
      </c>
      <c r="J205" s="424"/>
    </row>
    <row r="206" spans="1:10" x14ac:dyDescent="0.3">
      <c r="A206" s="424"/>
      <c r="B206" s="40" t="s">
        <v>28</v>
      </c>
      <c r="C206" s="424"/>
      <c r="D206" s="30" t="s">
        <v>31</v>
      </c>
      <c r="E206" s="31">
        <v>0</v>
      </c>
      <c r="F206" s="31">
        <v>0</v>
      </c>
      <c r="G206" s="31">
        <v>0</v>
      </c>
      <c r="H206" s="31">
        <v>0</v>
      </c>
      <c r="I206" s="48">
        <v>0</v>
      </c>
      <c r="J206" s="424"/>
    </row>
    <row r="207" spans="1:10" x14ac:dyDescent="0.3">
      <c r="A207" s="424"/>
      <c r="B207" s="40" t="s">
        <v>28</v>
      </c>
      <c r="C207" s="424"/>
      <c r="D207" s="30" t="s">
        <v>32</v>
      </c>
      <c r="E207" s="31">
        <v>0</v>
      </c>
      <c r="F207" s="31">
        <v>0</v>
      </c>
      <c r="G207" s="31">
        <v>0</v>
      </c>
      <c r="H207" s="31">
        <v>0</v>
      </c>
      <c r="I207" s="48">
        <v>0</v>
      </c>
      <c r="J207" s="424"/>
    </row>
    <row r="208" spans="1:10" x14ac:dyDescent="0.3">
      <c r="A208" s="424"/>
      <c r="B208" s="30" t="s">
        <v>28</v>
      </c>
      <c r="C208" s="424"/>
      <c r="D208" s="30" t="s">
        <v>33</v>
      </c>
      <c r="E208" s="31">
        <v>0</v>
      </c>
      <c r="F208" s="31">
        <v>0</v>
      </c>
      <c r="G208" s="31">
        <v>0</v>
      </c>
      <c r="H208" s="31">
        <v>0</v>
      </c>
      <c r="I208" s="48">
        <v>0</v>
      </c>
      <c r="J208" s="424"/>
    </row>
    <row r="209" spans="1:10" ht="31.5" customHeight="1" x14ac:dyDescent="0.3">
      <c r="A209" s="436"/>
      <c r="B209" s="49" t="s">
        <v>82</v>
      </c>
      <c r="C209" s="437" t="s">
        <v>28</v>
      </c>
      <c r="D209" s="50" t="s">
        <v>27</v>
      </c>
      <c r="E209" s="51">
        <f>E211+E212+E213+E214+E215+E216+E217+E218+E219</f>
        <v>1268.5708</v>
      </c>
      <c r="F209" s="51">
        <f>F211+F212+F213+F214+F215+F216+F217+F218+F219</f>
        <v>4</v>
      </c>
      <c r="G209" s="51">
        <f>G211+G212+G213+G214+G215+G216+G217+G218+G219</f>
        <v>1155.884</v>
      </c>
      <c r="H209" s="51">
        <f>H211+H212+H213+H214+H215+H216+H217+H218+H219</f>
        <v>108.68680000000001</v>
      </c>
      <c r="I209" s="51">
        <f>I211+I212+I213+I214+I215+I216+I217+I218+I219</f>
        <v>0</v>
      </c>
      <c r="J209" s="437" t="s">
        <v>28</v>
      </c>
    </row>
    <row r="210" spans="1:10" x14ac:dyDescent="0.3">
      <c r="A210" s="436"/>
      <c r="B210" s="49" t="s">
        <v>28</v>
      </c>
      <c r="C210" s="437"/>
      <c r="D210" s="50" t="s">
        <v>17</v>
      </c>
      <c r="E210" s="51" t="s">
        <v>28</v>
      </c>
      <c r="F210" s="51" t="s">
        <v>28</v>
      </c>
      <c r="G210" s="51"/>
      <c r="H210" s="51" t="s">
        <v>28</v>
      </c>
      <c r="I210" s="51" t="s">
        <v>28</v>
      </c>
      <c r="J210" s="437"/>
    </row>
    <row r="211" spans="1:10" x14ac:dyDescent="0.3">
      <c r="A211" s="436"/>
      <c r="B211" s="49" t="s">
        <v>28</v>
      </c>
      <c r="C211" s="437"/>
      <c r="D211" s="50" t="s">
        <v>29</v>
      </c>
      <c r="E211" s="51">
        <f t="shared" ref="E211:E219" si="3">F211+G211+H211+I211</f>
        <v>126.29400000000001</v>
      </c>
      <c r="F211" s="51">
        <f>F200+F189+F178+F167+F156+F145+F134+F123+F112+F101+F90+F79+F68+F58+F46+F35+F24</f>
        <v>0</v>
      </c>
      <c r="G211" s="51">
        <f>G200+G189+G178+G167+G156+G145+G134+G123+G112+G101+G90+G79+G68+G58+G46+G35+G24</f>
        <v>94.088999999999999</v>
      </c>
      <c r="H211" s="51">
        <f>H200+H189+H178+H167+H156+H145+H134+H123+H112+H101+H90+H79+H68+H58+H46+H35+H24</f>
        <v>32.205000000000005</v>
      </c>
      <c r="I211" s="51">
        <f>I200+I189+I178+I167+I156+I145+I134+I123+I112+I101+I90+I79+I68+I58+I46+I35+I24</f>
        <v>0</v>
      </c>
      <c r="J211" s="437"/>
    </row>
    <row r="212" spans="1:10" x14ac:dyDescent="0.3">
      <c r="A212" s="436"/>
      <c r="B212" s="49" t="s">
        <v>28</v>
      </c>
      <c r="C212" s="437"/>
      <c r="D212" s="50" t="s">
        <v>18</v>
      </c>
      <c r="E212" s="51">
        <f t="shared" si="3"/>
        <v>475.315</v>
      </c>
      <c r="F212" s="51">
        <f>F201+F190+F179+F168+F157+F146+F135+F124+F113+F102+F91+F80+F69+F59+F47+F36+F25</f>
        <v>0</v>
      </c>
      <c r="G212" s="51">
        <f>G201+G190+G179+G168+G157+G146+G135+G124+G113+G102+G91+G80+G69+G59+G47+G36+G25</f>
        <v>453.14699999999999</v>
      </c>
      <c r="H212" s="51">
        <f>H201+H190+H179+H168+H157+H146+H135+H124+H113+H102+H91+H80+H69+H59+H47+H36+H25</f>
        <v>22.167999999999999</v>
      </c>
      <c r="I212" s="52">
        <v>0</v>
      </c>
      <c r="J212" s="437"/>
    </row>
    <row r="213" spans="1:10" x14ac:dyDescent="0.3">
      <c r="A213" s="436"/>
      <c r="B213" s="49" t="s">
        <v>28</v>
      </c>
      <c r="C213" s="437"/>
      <c r="D213" s="50" t="s">
        <v>19</v>
      </c>
      <c r="E213" s="51">
        <f t="shared" si="3"/>
        <v>197.3098</v>
      </c>
      <c r="F213" s="51">
        <f>F202+F191+F180+F169+F158+F147+F136+F125+F114+F103+F92+F81+F70+F61+F48+F37+F26</f>
        <v>0</v>
      </c>
      <c r="G213" s="51">
        <f>G202+G191+G180+G169+G158+G147+G136+G125+G114+G103+G92+G81+G70+G61+G48+G37+G26</f>
        <v>183.59100000000001</v>
      </c>
      <c r="H213" s="51">
        <f>H202+H191+H180+H169+H158+H147+H136+H125+H114+H103+H92+H81+H70+H61+H48+H37+H26</f>
        <v>13.7188</v>
      </c>
      <c r="I213" s="52">
        <v>0</v>
      </c>
      <c r="J213" s="437"/>
    </row>
    <row r="214" spans="1:10" x14ac:dyDescent="0.3">
      <c r="A214" s="436"/>
      <c r="B214" s="49" t="s">
        <v>28</v>
      </c>
      <c r="C214" s="437"/>
      <c r="D214" s="50" t="s">
        <v>20</v>
      </c>
      <c r="E214" s="51">
        <f t="shared" si="3"/>
        <v>189.35</v>
      </c>
      <c r="F214" s="51">
        <f>F203+F192+F181+F170+F159+F148+F137+F126+F115+F104+F93+F82+F71+H60+F49+F38+F27</f>
        <v>2</v>
      </c>
      <c r="G214" s="51">
        <f>G203+G192+G181+G170+G159+G148+G137+G126+G115+G104+G93+G82+G71+G60+G49+G38+G27</f>
        <v>171.922</v>
      </c>
      <c r="H214" s="51">
        <f>H203+H192+H181+H170+H159+H148+H137+H126+H115+H104+H93+H82+H71+H60+H49+H38+H27</f>
        <v>15.428000000000001</v>
      </c>
      <c r="I214" s="52">
        <v>0</v>
      </c>
      <c r="J214" s="437"/>
    </row>
    <row r="215" spans="1:10" x14ac:dyDescent="0.3">
      <c r="A215" s="436"/>
      <c r="B215" s="49" t="s">
        <v>28</v>
      </c>
      <c r="C215" s="437"/>
      <c r="D215" s="50" t="s">
        <v>21</v>
      </c>
      <c r="E215" s="51">
        <f t="shared" si="3"/>
        <v>123.90499999999999</v>
      </c>
      <c r="F215" s="51">
        <f>F204+F193+F182+F171+F160+F149+F138+F127+F116+F105+F94+F83+F72+H60+F50+F39+F28</f>
        <v>2</v>
      </c>
      <c r="G215" s="51">
        <f>G204+G193+G182+G171+G160+G149+G138+G127+G116+G105+G94+G83+G72+H60+G50+G39+G28</f>
        <v>104.82499999999999</v>
      </c>
      <c r="H215" s="51">
        <f>H204+H193+H182+H171+H160+H149+H138+H127+H116+H105+H94+H83+H72+H61+H50+H39+H28</f>
        <v>17.079999999999998</v>
      </c>
      <c r="I215" s="52">
        <v>0</v>
      </c>
      <c r="J215" s="437"/>
    </row>
    <row r="216" spans="1:10" x14ac:dyDescent="0.3">
      <c r="A216" s="436"/>
      <c r="B216" s="49" t="s">
        <v>28</v>
      </c>
      <c r="C216" s="437"/>
      <c r="D216" s="50" t="s">
        <v>30</v>
      </c>
      <c r="E216" s="51">
        <f t="shared" si="3"/>
        <v>141.39700000000002</v>
      </c>
      <c r="F216" s="51">
        <f>F205+F194+F183+F172+F161+F150+F139+F128+F117+F106+F95+F84+F73+F60+F51+F40+F29</f>
        <v>0</v>
      </c>
      <c r="G216" s="51">
        <f>G205+G194+G183+G172+G161+G150+G139+G128+G117+G106+G95+G84+G73+G60+G51+G40+G29</f>
        <v>133.76000000000002</v>
      </c>
      <c r="H216" s="51">
        <f>H205+H194+H183+H172+H161+H150+H139+H128+H117+H106+H95+H84+H73+H60+H51+H40+H29</f>
        <v>7.6370000000000005</v>
      </c>
      <c r="I216" s="52">
        <v>0</v>
      </c>
      <c r="J216" s="437"/>
    </row>
    <row r="217" spans="1:10" x14ac:dyDescent="0.3">
      <c r="A217" s="436"/>
      <c r="B217" s="49" t="s">
        <v>28</v>
      </c>
      <c r="C217" s="437"/>
      <c r="D217" s="50" t="s">
        <v>31</v>
      </c>
      <c r="E217" s="51">
        <f t="shared" si="3"/>
        <v>14.999999999999998</v>
      </c>
      <c r="F217" s="51">
        <f t="shared" ref="F217:H218" si="4">F206+F195+F184+F173+F162+F151+F140+F129+F118+F107+F96+F85+F74+F63+F52+F41+F30</f>
        <v>0</v>
      </c>
      <c r="G217" s="51">
        <f t="shared" si="4"/>
        <v>14.549999999999999</v>
      </c>
      <c r="H217" s="51">
        <f t="shared" si="4"/>
        <v>0.44999999999999996</v>
      </c>
      <c r="I217" s="52">
        <v>0</v>
      </c>
      <c r="J217" s="437"/>
    </row>
    <row r="218" spans="1:10" x14ac:dyDescent="0.3">
      <c r="A218" s="436"/>
      <c r="B218" s="49" t="s">
        <v>28</v>
      </c>
      <c r="C218" s="437"/>
      <c r="D218" s="50" t="s">
        <v>32</v>
      </c>
      <c r="E218" s="51">
        <f t="shared" si="3"/>
        <v>0</v>
      </c>
      <c r="F218" s="51">
        <f t="shared" si="4"/>
        <v>0</v>
      </c>
      <c r="G218" s="51">
        <f t="shared" si="4"/>
        <v>0</v>
      </c>
      <c r="H218" s="51">
        <f t="shared" si="4"/>
        <v>0</v>
      </c>
      <c r="I218" s="52">
        <v>0</v>
      </c>
      <c r="J218" s="437"/>
    </row>
    <row r="219" spans="1:10" x14ac:dyDescent="0.3">
      <c r="A219" s="436"/>
      <c r="B219" s="49" t="s">
        <v>28</v>
      </c>
      <c r="C219" s="437"/>
      <c r="D219" s="50" t="s">
        <v>33</v>
      </c>
      <c r="E219" s="51">
        <f t="shared" si="3"/>
        <v>0</v>
      </c>
      <c r="F219" s="51">
        <f>F32+F43+F54+F65+F76+F87+F98+F109+F120+F131+F142+F153+F164+F175+F186+F197+F208</f>
        <v>0</v>
      </c>
      <c r="G219" s="51">
        <f>G32+G43+G54+G65+G76+G87+G98+G109+G120+G131+G142+G153+G164+G175+G186+G197+G208</f>
        <v>0</v>
      </c>
      <c r="H219" s="51">
        <f>H32+H43+H54+H65+H76+H87+H98+H109+H120+H131+H142+H153+H164+H175+H186+H197+H208</f>
        <v>0</v>
      </c>
      <c r="I219" s="52">
        <v>0</v>
      </c>
      <c r="J219" s="437"/>
    </row>
    <row r="220" spans="1:10" ht="30" customHeight="1" x14ac:dyDescent="0.3">
      <c r="A220" s="422">
        <v>18</v>
      </c>
      <c r="B220" s="434" t="s">
        <v>83</v>
      </c>
      <c r="C220" s="422" t="s">
        <v>26</v>
      </c>
      <c r="D220" s="27" t="s">
        <v>27</v>
      </c>
      <c r="E220" s="28">
        <f>G220+H220</f>
        <v>37.478999999999992</v>
      </c>
      <c r="F220" s="28">
        <f>SUM(F222:F230)</f>
        <v>0</v>
      </c>
      <c r="G220" s="28">
        <f>SUM(G222:G230)</f>
        <v>35.629999999999995</v>
      </c>
      <c r="H220" s="28">
        <f>SUM(H222:H230)</f>
        <v>1.849</v>
      </c>
      <c r="I220" s="28">
        <v>0</v>
      </c>
      <c r="J220" s="45" t="s">
        <v>495</v>
      </c>
    </row>
    <row r="221" spans="1:10" ht="17.25" customHeight="1" x14ac:dyDescent="0.3">
      <c r="A221" s="422"/>
      <c r="B221" s="422"/>
      <c r="C221" s="422"/>
      <c r="D221" s="30" t="s">
        <v>17</v>
      </c>
      <c r="E221" s="31" t="s">
        <v>28</v>
      </c>
      <c r="F221" s="32" t="s">
        <v>28</v>
      </c>
      <c r="G221" s="32"/>
      <c r="H221" s="32" t="s">
        <v>28</v>
      </c>
      <c r="I221" s="32" t="s">
        <v>28</v>
      </c>
      <c r="J221" s="422" t="s">
        <v>84</v>
      </c>
    </row>
    <row r="222" spans="1:10" ht="30.75" customHeight="1" x14ac:dyDescent="0.3">
      <c r="A222" s="422"/>
      <c r="B222" s="40" t="s">
        <v>73</v>
      </c>
      <c r="C222" s="422"/>
      <c r="D222" s="30" t="s">
        <v>29</v>
      </c>
      <c r="E222" s="31">
        <f t="shared" ref="E222:E230" si="5">F222+G222+H222+I222</f>
        <v>0.1</v>
      </c>
      <c r="F222" s="32">
        <v>0</v>
      </c>
      <c r="G222" s="32">
        <v>0</v>
      </c>
      <c r="H222" s="32">
        <v>0.1</v>
      </c>
      <c r="I222" s="32">
        <v>0</v>
      </c>
      <c r="J222" s="422"/>
    </row>
    <row r="223" spans="1:10" ht="31.5" customHeight="1" x14ac:dyDescent="0.3">
      <c r="A223" s="422"/>
      <c r="B223" s="40" t="s">
        <v>44</v>
      </c>
      <c r="C223" s="422"/>
      <c r="D223" s="30" t="s">
        <v>18</v>
      </c>
      <c r="E223" s="31">
        <f t="shared" si="5"/>
        <v>1.4</v>
      </c>
      <c r="F223" s="31">
        <v>0</v>
      </c>
      <c r="G223" s="31">
        <v>1.3109999999999999</v>
      </c>
      <c r="H223" s="31">
        <v>8.8999999999999996E-2</v>
      </c>
      <c r="I223" s="31">
        <v>0</v>
      </c>
      <c r="J223" s="422"/>
    </row>
    <row r="224" spans="1:10" ht="22.5" customHeight="1" x14ac:dyDescent="0.3">
      <c r="A224" s="422"/>
      <c r="B224" s="427" t="s">
        <v>85</v>
      </c>
      <c r="C224" s="422"/>
      <c r="D224" s="30" t="s">
        <v>19</v>
      </c>
      <c r="E224" s="31">
        <f t="shared" si="5"/>
        <v>2.6589999999999998</v>
      </c>
      <c r="F224" s="31">
        <v>0</v>
      </c>
      <c r="G224" s="31">
        <v>2.31</v>
      </c>
      <c r="H224" s="31">
        <v>0.34899999999999998</v>
      </c>
      <c r="I224" s="31">
        <v>0</v>
      </c>
      <c r="J224" s="422"/>
    </row>
    <row r="225" spans="1:10" ht="27" customHeight="1" x14ac:dyDescent="0.3">
      <c r="A225" s="422"/>
      <c r="B225" s="422"/>
      <c r="C225" s="422"/>
      <c r="D225" s="30" t="s">
        <v>20</v>
      </c>
      <c r="E225" s="31">
        <f t="shared" si="5"/>
        <v>9.07</v>
      </c>
      <c r="F225" s="31">
        <v>0</v>
      </c>
      <c r="G225" s="31">
        <v>8.4870000000000001</v>
      </c>
      <c r="H225" s="31">
        <v>0.58299999999999996</v>
      </c>
      <c r="I225" s="31">
        <v>0</v>
      </c>
      <c r="J225" s="422"/>
    </row>
    <row r="226" spans="1:10" ht="33" customHeight="1" x14ac:dyDescent="0.3">
      <c r="A226" s="422"/>
      <c r="B226" s="40" t="s">
        <v>46</v>
      </c>
      <c r="C226" s="422"/>
      <c r="D226" s="30" t="s">
        <v>21</v>
      </c>
      <c r="E226" s="31">
        <f t="shared" si="5"/>
        <v>24.25</v>
      </c>
      <c r="F226" s="31">
        <v>0</v>
      </c>
      <c r="G226" s="31">
        <v>23.521999999999998</v>
      </c>
      <c r="H226" s="31">
        <v>0.72799999999999998</v>
      </c>
      <c r="I226" s="31">
        <v>0</v>
      </c>
      <c r="J226" s="422"/>
    </row>
    <row r="227" spans="1:10" ht="29.25" customHeight="1" x14ac:dyDescent="0.3">
      <c r="A227" s="422"/>
      <c r="B227" s="40" t="s">
        <v>56</v>
      </c>
      <c r="C227" s="422"/>
      <c r="D227" s="30" t="s">
        <v>30</v>
      </c>
      <c r="E227" s="31">
        <f t="shared" si="5"/>
        <v>0</v>
      </c>
      <c r="F227" s="31">
        <v>0</v>
      </c>
      <c r="G227" s="31">
        <v>0</v>
      </c>
      <c r="H227" s="31">
        <v>0</v>
      </c>
      <c r="I227" s="31">
        <v>0</v>
      </c>
      <c r="J227" s="422"/>
    </row>
    <row r="228" spans="1:10" ht="30.75" customHeight="1" x14ac:dyDescent="0.3">
      <c r="A228" s="422"/>
      <c r="B228" s="40" t="s">
        <v>86</v>
      </c>
      <c r="C228" s="422"/>
      <c r="D228" s="30" t="s">
        <v>31</v>
      </c>
      <c r="E228" s="31">
        <f t="shared" si="5"/>
        <v>0</v>
      </c>
      <c r="F228" s="31">
        <v>0</v>
      </c>
      <c r="G228" s="31">
        <v>0</v>
      </c>
      <c r="H228" s="31">
        <v>0</v>
      </c>
      <c r="I228" s="31">
        <v>0</v>
      </c>
      <c r="J228" s="422"/>
    </row>
    <row r="229" spans="1:10" ht="27.75" customHeight="1" x14ac:dyDescent="0.3">
      <c r="A229" s="422"/>
      <c r="B229" s="40" t="s">
        <v>49</v>
      </c>
      <c r="C229" s="422"/>
      <c r="D229" s="30" t="s">
        <v>32</v>
      </c>
      <c r="E229" s="31">
        <f t="shared" si="5"/>
        <v>0</v>
      </c>
      <c r="F229" s="31">
        <v>0</v>
      </c>
      <c r="G229" s="31">
        <v>0</v>
      </c>
      <c r="H229" s="31">
        <v>0</v>
      </c>
      <c r="I229" s="31">
        <v>0</v>
      </c>
      <c r="J229" s="422"/>
    </row>
    <row r="230" spans="1:10" ht="106.35" customHeight="1" x14ac:dyDescent="0.3">
      <c r="A230" s="422"/>
      <c r="B230" s="40" t="s">
        <v>28</v>
      </c>
      <c r="C230" s="422"/>
      <c r="D230" s="30" t="s">
        <v>33</v>
      </c>
      <c r="E230" s="31">
        <f t="shared" si="5"/>
        <v>0</v>
      </c>
      <c r="F230" s="31">
        <v>0</v>
      </c>
      <c r="G230" s="31">
        <v>0</v>
      </c>
      <c r="H230" s="31">
        <v>0</v>
      </c>
      <c r="I230" s="31">
        <v>0</v>
      </c>
      <c r="J230" s="422"/>
    </row>
    <row r="231" spans="1:10" ht="18.75" customHeight="1" x14ac:dyDescent="0.3">
      <c r="A231" s="438">
        <v>19</v>
      </c>
      <c r="B231" s="439" t="s">
        <v>496</v>
      </c>
      <c r="C231" s="440" t="s">
        <v>26</v>
      </c>
      <c r="D231" s="350" t="s">
        <v>27</v>
      </c>
      <c r="E231" s="351">
        <f>E233+E234+E235+E236+E237+E238+E239+E240+E241</f>
        <v>0</v>
      </c>
      <c r="F231" s="351">
        <f>F233+F234+F235+F236+F237+F238+F239+F240+F241</f>
        <v>0</v>
      </c>
      <c r="G231" s="351">
        <f>G233+G234+G235+G236+G237+G238+G239+G240+G241</f>
        <v>0</v>
      </c>
      <c r="H231" s="351">
        <f>H233+H234+H235+H236+H237+H238+H239+H240+H241</f>
        <v>0</v>
      </c>
      <c r="I231" s="351">
        <f>I233+I234+I235+I236+I237+I238+I239+I240+I241</f>
        <v>0</v>
      </c>
      <c r="J231" s="424" t="s">
        <v>497</v>
      </c>
    </row>
    <row r="232" spans="1:10" ht="36" customHeight="1" x14ac:dyDescent="0.3">
      <c r="A232" s="438"/>
      <c r="B232" s="439"/>
      <c r="C232" s="440"/>
      <c r="D232" s="352" t="s">
        <v>17</v>
      </c>
      <c r="E232" s="353" t="s">
        <v>28</v>
      </c>
      <c r="F232" s="354" t="s">
        <v>28</v>
      </c>
      <c r="G232" s="354"/>
      <c r="H232" s="354" t="s">
        <v>28</v>
      </c>
      <c r="I232" s="354" t="s">
        <v>28</v>
      </c>
      <c r="J232" s="424"/>
    </row>
    <row r="233" spans="1:10" ht="21.75" customHeight="1" x14ac:dyDescent="0.3">
      <c r="A233" s="438"/>
      <c r="B233" s="355"/>
      <c r="C233" s="440"/>
      <c r="D233" s="352" t="s">
        <v>29</v>
      </c>
      <c r="E233" s="353">
        <f t="shared" ref="E233:E241" si="6">F233+G233+H233+I233</f>
        <v>0</v>
      </c>
      <c r="F233" s="354">
        <v>0</v>
      </c>
      <c r="G233" s="354">
        <v>0</v>
      </c>
      <c r="H233" s="354">
        <v>0</v>
      </c>
      <c r="I233" s="354">
        <v>0</v>
      </c>
      <c r="J233" s="424"/>
    </row>
    <row r="234" spans="1:10" ht="18.75" customHeight="1" x14ac:dyDescent="0.3">
      <c r="A234" s="438"/>
      <c r="B234" s="355"/>
      <c r="C234" s="440"/>
      <c r="D234" s="352" t="s">
        <v>18</v>
      </c>
      <c r="E234" s="353">
        <f t="shared" si="6"/>
        <v>0</v>
      </c>
      <c r="F234" s="354">
        <v>0</v>
      </c>
      <c r="G234" s="354">
        <v>0</v>
      </c>
      <c r="H234" s="354">
        <v>0</v>
      </c>
      <c r="I234" s="353">
        <v>0</v>
      </c>
      <c r="J234" s="424"/>
    </row>
    <row r="235" spans="1:10" ht="21.75" customHeight="1" x14ac:dyDescent="0.3">
      <c r="A235" s="438"/>
      <c r="B235" s="441"/>
      <c r="C235" s="440"/>
      <c r="D235" s="352" t="s">
        <v>19</v>
      </c>
      <c r="E235" s="353">
        <f t="shared" si="6"/>
        <v>0</v>
      </c>
      <c r="F235" s="354">
        <v>0</v>
      </c>
      <c r="G235" s="354">
        <v>0</v>
      </c>
      <c r="H235" s="354">
        <v>0</v>
      </c>
      <c r="I235" s="353">
        <v>0</v>
      </c>
      <c r="J235" s="424"/>
    </row>
    <row r="236" spans="1:10" ht="21" customHeight="1" x14ac:dyDescent="0.3">
      <c r="A236" s="438"/>
      <c r="B236" s="441"/>
      <c r="C236" s="440"/>
      <c r="D236" s="352" t="s">
        <v>20</v>
      </c>
      <c r="E236" s="353">
        <f t="shared" si="6"/>
        <v>0</v>
      </c>
      <c r="F236" s="354">
        <v>0</v>
      </c>
      <c r="G236" s="354">
        <v>0</v>
      </c>
      <c r="H236" s="354">
        <v>0</v>
      </c>
      <c r="I236" s="353">
        <v>0</v>
      </c>
      <c r="J236" s="424"/>
    </row>
    <row r="237" spans="1:10" ht="21.75" customHeight="1" x14ac:dyDescent="0.3">
      <c r="A237" s="438"/>
      <c r="B237" s="355"/>
      <c r="C237" s="440"/>
      <c r="D237" s="352" t="s">
        <v>21</v>
      </c>
      <c r="E237" s="353">
        <f t="shared" si="6"/>
        <v>0</v>
      </c>
      <c r="F237" s="354">
        <v>0</v>
      </c>
      <c r="G237" s="354">
        <v>0</v>
      </c>
      <c r="H237" s="354">
        <v>0</v>
      </c>
      <c r="I237" s="353">
        <v>0</v>
      </c>
      <c r="J237" s="424"/>
    </row>
    <row r="238" spans="1:10" ht="22.5" customHeight="1" x14ac:dyDescent="0.3">
      <c r="A238" s="438"/>
      <c r="B238" s="355"/>
      <c r="C238" s="440"/>
      <c r="D238" s="352" t="s">
        <v>30</v>
      </c>
      <c r="E238" s="353">
        <f t="shared" si="6"/>
        <v>0</v>
      </c>
      <c r="F238" s="354">
        <v>0</v>
      </c>
      <c r="G238" s="354">
        <v>0</v>
      </c>
      <c r="H238" s="354">
        <v>0</v>
      </c>
      <c r="I238" s="353">
        <v>0</v>
      </c>
      <c r="J238" s="424"/>
    </row>
    <row r="239" spans="1:10" ht="23.25" customHeight="1" x14ac:dyDescent="0.3">
      <c r="A239" s="438"/>
      <c r="B239" s="355"/>
      <c r="C239" s="440"/>
      <c r="D239" s="352" t="s">
        <v>31</v>
      </c>
      <c r="E239" s="353">
        <f t="shared" si="6"/>
        <v>0</v>
      </c>
      <c r="F239" s="354">
        <v>0</v>
      </c>
      <c r="G239" s="354">
        <v>0</v>
      </c>
      <c r="H239" s="354">
        <v>0</v>
      </c>
      <c r="I239" s="353">
        <v>0</v>
      </c>
      <c r="J239" s="424"/>
    </row>
    <row r="240" spans="1:10" ht="21" customHeight="1" x14ac:dyDescent="0.3">
      <c r="A240" s="438"/>
      <c r="B240" s="355"/>
      <c r="C240" s="440"/>
      <c r="D240" s="352" t="s">
        <v>32</v>
      </c>
      <c r="E240" s="353">
        <f t="shared" si="6"/>
        <v>0</v>
      </c>
      <c r="F240" s="353">
        <v>0</v>
      </c>
      <c r="G240" s="353">
        <v>0</v>
      </c>
      <c r="H240" s="353">
        <v>0</v>
      </c>
      <c r="I240" s="353">
        <v>0</v>
      </c>
      <c r="J240" s="424"/>
    </row>
    <row r="241" spans="1:10" ht="26.25" customHeight="1" x14ac:dyDescent="0.3">
      <c r="A241" s="438"/>
      <c r="B241" s="356" t="s">
        <v>28</v>
      </c>
      <c r="C241" s="440"/>
      <c r="D241" s="352" t="s">
        <v>33</v>
      </c>
      <c r="E241" s="353">
        <f t="shared" si="6"/>
        <v>0</v>
      </c>
      <c r="F241" s="353">
        <v>0</v>
      </c>
      <c r="G241" s="353">
        <v>0</v>
      </c>
      <c r="H241" s="353">
        <v>0</v>
      </c>
      <c r="I241" s="353">
        <v>0</v>
      </c>
      <c r="J241" s="424"/>
    </row>
    <row r="242" spans="1:10" ht="33.75" customHeight="1" x14ac:dyDescent="0.3">
      <c r="A242" s="438">
        <v>20</v>
      </c>
      <c r="B242" s="441" t="s">
        <v>88</v>
      </c>
      <c r="C242" s="440" t="s">
        <v>26</v>
      </c>
      <c r="D242" s="350" t="s">
        <v>27</v>
      </c>
      <c r="E242" s="351">
        <f>G242+H242</f>
        <v>0</v>
      </c>
      <c r="F242" s="351">
        <f>SUM(F244:F252)</f>
        <v>0</v>
      </c>
      <c r="G242" s="351">
        <f>SUM(G244:G252)</f>
        <v>0</v>
      </c>
      <c r="H242" s="351">
        <f>SUM(H244:H252)</f>
        <v>0</v>
      </c>
      <c r="I242" s="351">
        <v>0</v>
      </c>
      <c r="J242" s="424" t="s">
        <v>498</v>
      </c>
    </row>
    <row r="243" spans="1:10" ht="17.25" customHeight="1" x14ac:dyDescent="0.3">
      <c r="A243" s="438"/>
      <c r="B243" s="441"/>
      <c r="C243" s="440"/>
      <c r="D243" s="352" t="s">
        <v>17</v>
      </c>
      <c r="E243" s="353" t="s">
        <v>28</v>
      </c>
      <c r="F243" s="354" t="s">
        <v>28</v>
      </c>
      <c r="G243" s="354"/>
      <c r="H243" s="354" t="s">
        <v>28</v>
      </c>
      <c r="I243" s="354" t="s">
        <v>28</v>
      </c>
      <c r="J243" s="424"/>
    </row>
    <row r="244" spans="1:10" ht="17.25" customHeight="1" x14ac:dyDescent="0.3">
      <c r="A244" s="438"/>
      <c r="B244" s="355"/>
      <c r="C244" s="440"/>
      <c r="D244" s="352" t="s">
        <v>29</v>
      </c>
      <c r="E244" s="354">
        <v>0</v>
      </c>
      <c r="F244" s="354">
        <v>0</v>
      </c>
      <c r="G244" s="354">
        <v>0</v>
      </c>
      <c r="H244" s="354">
        <v>0</v>
      </c>
      <c r="I244" s="354">
        <v>0</v>
      </c>
      <c r="J244" s="424"/>
    </row>
    <row r="245" spans="1:10" ht="18" customHeight="1" x14ac:dyDescent="0.3">
      <c r="A245" s="438"/>
      <c r="B245" s="441"/>
      <c r="C245" s="440"/>
      <c r="D245" s="352" t="s">
        <v>18</v>
      </c>
      <c r="E245" s="354">
        <v>0</v>
      </c>
      <c r="F245" s="354">
        <v>0</v>
      </c>
      <c r="G245" s="354">
        <v>0</v>
      </c>
      <c r="H245" s="354">
        <v>0</v>
      </c>
      <c r="I245" s="353">
        <v>0</v>
      </c>
      <c r="J245" s="424"/>
    </row>
    <row r="246" spans="1:10" ht="20.25" customHeight="1" x14ac:dyDescent="0.3">
      <c r="A246" s="438"/>
      <c r="B246" s="441"/>
      <c r="C246" s="440"/>
      <c r="D246" s="352" t="s">
        <v>19</v>
      </c>
      <c r="E246" s="354">
        <v>0</v>
      </c>
      <c r="F246" s="354">
        <v>0</v>
      </c>
      <c r="G246" s="354">
        <v>0</v>
      </c>
      <c r="H246" s="354">
        <v>0</v>
      </c>
      <c r="I246" s="353">
        <v>0</v>
      </c>
      <c r="J246" s="424"/>
    </row>
    <row r="247" spans="1:10" x14ac:dyDescent="0.3">
      <c r="A247" s="438"/>
      <c r="B247" s="355"/>
      <c r="C247" s="440"/>
      <c r="D247" s="352" t="s">
        <v>20</v>
      </c>
      <c r="E247" s="354">
        <v>0</v>
      </c>
      <c r="F247" s="354">
        <v>0</v>
      </c>
      <c r="G247" s="354">
        <v>0</v>
      </c>
      <c r="H247" s="354">
        <v>0</v>
      </c>
      <c r="I247" s="353">
        <v>0</v>
      </c>
      <c r="J247" s="424"/>
    </row>
    <row r="248" spans="1:10" ht="18" customHeight="1" x14ac:dyDescent="0.3">
      <c r="A248" s="438"/>
      <c r="B248" s="355"/>
      <c r="C248" s="440"/>
      <c r="D248" s="352" t="s">
        <v>21</v>
      </c>
      <c r="E248" s="354">
        <v>0</v>
      </c>
      <c r="F248" s="354">
        <v>0</v>
      </c>
      <c r="G248" s="354">
        <v>0</v>
      </c>
      <c r="H248" s="354">
        <v>0</v>
      </c>
      <c r="I248" s="353">
        <v>0</v>
      </c>
      <c r="J248" s="424"/>
    </row>
    <row r="249" spans="1:10" ht="19.5" customHeight="1" x14ac:dyDescent="0.3">
      <c r="A249" s="438"/>
      <c r="B249" s="355"/>
      <c r="C249" s="440"/>
      <c r="D249" s="352" t="s">
        <v>30</v>
      </c>
      <c r="E249" s="354">
        <v>0</v>
      </c>
      <c r="F249" s="354">
        <v>0</v>
      </c>
      <c r="G249" s="354">
        <v>0</v>
      </c>
      <c r="H249" s="354">
        <v>0</v>
      </c>
      <c r="I249" s="353">
        <v>0</v>
      </c>
      <c r="J249" s="424"/>
    </row>
    <row r="250" spans="1:10" ht="16.5" customHeight="1" x14ac:dyDescent="0.3">
      <c r="A250" s="438"/>
      <c r="B250" s="355"/>
      <c r="C250" s="440"/>
      <c r="D250" s="352" t="s">
        <v>31</v>
      </c>
      <c r="E250" s="353">
        <v>0</v>
      </c>
      <c r="F250" s="353">
        <v>0</v>
      </c>
      <c r="G250" s="353"/>
      <c r="H250" s="353">
        <v>0</v>
      </c>
      <c r="I250" s="353">
        <v>0</v>
      </c>
      <c r="J250" s="424"/>
    </row>
    <row r="251" spans="1:10" ht="15" customHeight="1" x14ac:dyDescent="0.3">
      <c r="A251" s="438"/>
      <c r="B251" s="357"/>
      <c r="C251" s="440"/>
      <c r="D251" s="352" t="s">
        <v>32</v>
      </c>
      <c r="E251" s="353">
        <v>0</v>
      </c>
      <c r="F251" s="353">
        <v>0</v>
      </c>
      <c r="G251" s="353"/>
      <c r="H251" s="353">
        <v>0</v>
      </c>
      <c r="I251" s="353">
        <v>0</v>
      </c>
      <c r="J251" s="424"/>
    </row>
    <row r="252" spans="1:10" ht="18.75" customHeight="1" x14ac:dyDescent="0.3">
      <c r="A252" s="438"/>
      <c r="B252" s="356" t="s">
        <v>28</v>
      </c>
      <c r="C252" s="440"/>
      <c r="D252" s="352" t="s">
        <v>33</v>
      </c>
      <c r="E252" s="353">
        <v>0</v>
      </c>
      <c r="F252" s="353">
        <v>0</v>
      </c>
      <c r="G252" s="353"/>
      <c r="H252" s="353">
        <v>0</v>
      </c>
      <c r="I252" s="353">
        <v>0</v>
      </c>
      <c r="J252" s="424"/>
    </row>
    <row r="253" spans="1:10" ht="36.75" customHeight="1" x14ac:dyDescent="0.3">
      <c r="A253" s="442">
        <v>21</v>
      </c>
      <c r="B253" s="427" t="s">
        <v>89</v>
      </c>
      <c r="C253" s="443" t="s">
        <v>26</v>
      </c>
      <c r="D253" s="36" t="s">
        <v>27</v>
      </c>
      <c r="E253" s="37">
        <f>E255+E256+E257+E258+E259+E260+E261+E262+E263</f>
        <v>26.225999999999999</v>
      </c>
      <c r="F253" s="37">
        <f>F255+F256+F257+F258+F259+F260+F261+F262+F263</f>
        <v>0</v>
      </c>
      <c r="G253" s="37">
        <f>G255+G256+G257+G258+G259+G260+G261+G262+G263</f>
        <v>10.67</v>
      </c>
      <c r="H253" s="37">
        <f>H255+H256+H257+H258+H259+H260+H261+H262+H263</f>
        <v>15.556000000000001</v>
      </c>
      <c r="I253" s="37">
        <f>I255+I256+I257+I258+I259+I260+I261+I262+I263</f>
        <v>0</v>
      </c>
      <c r="J253" s="424" t="s">
        <v>499</v>
      </c>
    </row>
    <row r="254" spans="1:10" ht="33.75" customHeight="1" x14ac:dyDescent="0.3">
      <c r="A254" s="442"/>
      <c r="B254" s="427"/>
      <c r="C254" s="443"/>
      <c r="D254" s="30" t="s">
        <v>17</v>
      </c>
      <c r="E254" s="31" t="s">
        <v>28</v>
      </c>
      <c r="F254" s="32" t="s">
        <v>28</v>
      </c>
      <c r="G254" s="32"/>
      <c r="H254" s="32" t="s">
        <v>28</v>
      </c>
      <c r="I254" s="32" t="s">
        <v>28</v>
      </c>
      <c r="J254" s="424"/>
    </row>
    <row r="255" spans="1:10" ht="34.5" customHeight="1" x14ac:dyDescent="0.3">
      <c r="A255" s="442"/>
      <c r="B255" s="40" t="s">
        <v>44</v>
      </c>
      <c r="C255" s="443"/>
      <c r="D255" s="30" t="s">
        <v>29</v>
      </c>
      <c r="E255" s="31">
        <f t="shared" ref="E255:E262" si="7">F255+G255+H255+I255</f>
        <v>0.08</v>
      </c>
      <c r="F255" s="32">
        <v>0</v>
      </c>
      <c r="G255" s="32">
        <v>0</v>
      </c>
      <c r="H255" s="32">
        <v>0.08</v>
      </c>
      <c r="I255" s="32">
        <v>0</v>
      </c>
      <c r="J255" s="424"/>
    </row>
    <row r="256" spans="1:10" ht="69" customHeight="1" x14ac:dyDescent="0.3">
      <c r="A256" s="442"/>
      <c r="B256" s="40" t="s">
        <v>85</v>
      </c>
      <c r="C256" s="443"/>
      <c r="D256" s="30" t="s">
        <v>18</v>
      </c>
      <c r="E256" s="31">
        <f t="shared" si="7"/>
        <v>5</v>
      </c>
      <c r="F256" s="31">
        <v>0</v>
      </c>
      <c r="G256" s="31">
        <v>4.8499999999999996</v>
      </c>
      <c r="H256" s="31">
        <v>0.15</v>
      </c>
      <c r="I256" s="31">
        <v>0</v>
      </c>
      <c r="J256" s="424"/>
    </row>
    <row r="257" spans="1:10" ht="31.5" customHeight="1" x14ac:dyDescent="0.3">
      <c r="A257" s="442"/>
      <c r="B257" s="40" t="s">
        <v>46</v>
      </c>
      <c r="C257" s="443"/>
      <c r="D257" s="30" t="s">
        <v>19</v>
      </c>
      <c r="E257" s="31">
        <f t="shared" si="7"/>
        <v>0.1</v>
      </c>
      <c r="F257" s="31">
        <v>0</v>
      </c>
      <c r="G257" s="31">
        <v>0</v>
      </c>
      <c r="H257" s="31">
        <v>0.1</v>
      </c>
      <c r="I257" s="31">
        <v>0</v>
      </c>
      <c r="J257" s="424"/>
    </row>
    <row r="258" spans="1:10" ht="30" customHeight="1" x14ac:dyDescent="0.3">
      <c r="A258" s="442"/>
      <c r="B258" s="40" t="s">
        <v>56</v>
      </c>
      <c r="C258" s="443"/>
      <c r="D258" s="30" t="s">
        <v>20</v>
      </c>
      <c r="E258" s="31">
        <f t="shared" si="7"/>
        <v>6.1000000000000005</v>
      </c>
      <c r="F258" s="31">
        <v>0</v>
      </c>
      <c r="G258" s="31">
        <v>5.82</v>
      </c>
      <c r="H258" s="31">
        <v>0.28000000000000003</v>
      </c>
      <c r="I258" s="31">
        <v>0</v>
      </c>
      <c r="J258" s="424"/>
    </row>
    <row r="259" spans="1:10" ht="30.75" customHeight="1" x14ac:dyDescent="0.3">
      <c r="A259" s="442"/>
      <c r="B259" s="40" t="s">
        <v>86</v>
      </c>
      <c r="C259" s="443"/>
      <c r="D259" s="30" t="s">
        <v>21</v>
      </c>
      <c r="E259" s="31">
        <f t="shared" si="7"/>
        <v>0.68600000000000005</v>
      </c>
      <c r="F259" s="31">
        <v>0</v>
      </c>
      <c r="G259" s="31">
        <v>0</v>
      </c>
      <c r="H259" s="31">
        <v>0.68600000000000005</v>
      </c>
      <c r="I259" s="31">
        <v>0</v>
      </c>
      <c r="J259" s="424"/>
    </row>
    <row r="260" spans="1:10" ht="33.75" customHeight="1" x14ac:dyDescent="0.3">
      <c r="A260" s="442"/>
      <c r="B260" s="40" t="s">
        <v>49</v>
      </c>
      <c r="C260" s="443"/>
      <c r="D260" s="30" t="s">
        <v>30</v>
      </c>
      <c r="E260" s="31">
        <f t="shared" si="7"/>
        <v>3.86</v>
      </c>
      <c r="F260" s="31">
        <v>0</v>
      </c>
      <c r="G260" s="31">
        <v>0</v>
      </c>
      <c r="H260" s="31">
        <v>3.86</v>
      </c>
      <c r="I260" s="31">
        <v>0</v>
      </c>
      <c r="J260" s="424"/>
    </row>
    <row r="261" spans="1:10" x14ac:dyDescent="0.3">
      <c r="A261" s="442"/>
      <c r="B261" s="53"/>
      <c r="C261" s="443"/>
      <c r="D261" s="30" t="s">
        <v>31</v>
      </c>
      <c r="E261" s="31">
        <f t="shared" si="7"/>
        <v>10.4</v>
      </c>
      <c r="F261" s="31">
        <v>0</v>
      </c>
      <c r="G261" s="31">
        <v>0</v>
      </c>
      <c r="H261" s="31">
        <v>10.4</v>
      </c>
      <c r="I261" s="31">
        <v>0</v>
      </c>
      <c r="J261" s="424"/>
    </row>
    <row r="262" spans="1:10" ht="30.75" customHeight="1" x14ac:dyDescent="0.3">
      <c r="A262" s="442"/>
      <c r="B262" s="40" t="s">
        <v>28</v>
      </c>
      <c r="C262" s="443"/>
      <c r="D262" s="30" t="s">
        <v>32</v>
      </c>
      <c r="E262" s="31">
        <f t="shared" si="7"/>
        <v>0</v>
      </c>
      <c r="F262" s="31">
        <v>0</v>
      </c>
      <c r="G262" s="31">
        <v>0</v>
      </c>
      <c r="H262" s="31">
        <v>0</v>
      </c>
      <c r="I262" s="31">
        <v>0</v>
      </c>
      <c r="J262" s="424"/>
    </row>
    <row r="263" spans="1:10" ht="48" customHeight="1" x14ac:dyDescent="0.3">
      <c r="A263" s="442"/>
      <c r="B263" s="30" t="s">
        <v>28</v>
      </c>
      <c r="C263" s="443"/>
      <c r="D263" s="30" t="s">
        <v>33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424"/>
    </row>
    <row r="264" spans="1:10" ht="33" customHeight="1" x14ac:dyDescent="0.3">
      <c r="A264" s="442">
        <v>22</v>
      </c>
      <c r="B264" s="427" t="s">
        <v>90</v>
      </c>
      <c r="C264" s="443" t="s">
        <v>26</v>
      </c>
      <c r="D264" s="36" t="s">
        <v>27</v>
      </c>
      <c r="E264" s="37">
        <f>E266+E267+E268+E269+E270+E271+E272+E273+E274</f>
        <v>38.089999999999996</v>
      </c>
      <c r="F264" s="37">
        <f>F266+F267+F268+F269+F270+F271+F272+F273+F274</f>
        <v>0</v>
      </c>
      <c r="G264" s="37">
        <f>G266+G267+G268+G269+G270+G271+G272+G273+G274</f>
        <v>36.181000000000004</v>
      </c>
      <c r="H264" s="37">
        <f>H266+H267+H268+H269+H270+H271+H272+H273+H274</f>
        <v>1.9090000000000003</v>
      </c>
      <c r="I264" s="37">
        <f>I266+I267+I268+I269+I270+I271+I272+I273+I274</f>
        <v>0</v>
      </c>
      <c r="J264" s="424" t="s">
        <v>500</v>
      </c>
    </row>
    <row r="265" spans="1:10" ht="21.75" customHeight="1" x14ac:dyDescent="0.3">
      <c r="A265" s="442"/>
      <c r="B265" s="427"/>
      <c r="C265" s="443"/>
      <c r="D265" s="30" t="s">
        <v>17</v>
      </c>
      <c r="E265" s="31" t="s">
        <v>28</v>
      </c>
      <c r="F265" s="32" t="s">
        <v>28</v>
      </c>
      <c r="G265" s="32"/>
      <c r="H265" s="32" t="s">
        <v>28</v>
      </c>
      <c r="I265" s="32" t="s">
        <v>28</v>
      </c>
      <c r="J265" s="424"/>
    </row>
    <row r="266" spans="1:10" ht="27.75" customHeight="1" x14ac:dyDescent="0.3">
      <c r="A266" s="442"/>
      <c r="B266" s="40" t="s">
        <v>44</v>
      </c>
      <c r="C266" s="443"/>
      <c r="D266" s="30" t="s">
        <v>29</v>
      </c>
      <c r="E266" s="31">
        <f t="shared" ref="E266:E274" si="8">F266+G266+H266+I266</f>
        <v>0.08</v>
      </c>
      <c r="F266" s="32">
        <v>0</v>
      </c>
      <c r="G266" s="32">
        <v>0</v>
      </c>
      <c r="H266" s="32">
        <v>0.08</v>
      </c>
      <c r="I266" s="32">
        <v>0</v>
      </c>
      <c r="J266" s="424"/>
    </row>
    <row r="267" spans="1:10" ht="21" customHeight="1" x14ac:dyDescent="0.3">
      <c r="A267" s="442"/>
      <c r="B267" s="427" t="s">
        <v>85</v>
      </c>
      <c r="C267" s="443"/>
      <c r="D267" s="30" t="s">
        <v>18</v>
      </c>
      <c r="E267" s="31">
        <f t="shared" si="8"/>
        <v>0.65</v>
      </c>
      <c r="F267" s="31">
        <v>0</v>
      </c>
      <c r="G267" s="31">
        <v>0.48499999999999999</v>
      </c>
      <c r="H267" s="31">
        <v>0.16500000000000001</v>
      </c>
      <c r="I267" s="31">
        <v>0</v>
      </c>
      <c r="J267" s="424"/>
    </row>
    <row r="268" spans="1:10" ht="33.75" customHeight="1" x14ac:dyDescent="0.3">
      <c r="A268" s="442"/>
      <c r="B268" s="427"/>
      <c r="C268" s="443"/>
      <c r="D268" s="30" t="s">
        <v>19</v>
      </c>
      <c r="E268" s="31">
        <f t="shared" si="8"/>
        <v>8</v>
      </c>
      <c r="F268" s="31">
        <v>0</v>
      </c>
      <c r="G268" s="31">
        <v>7.5659999999999998</v>
      </c>
      <c r="H268" s="31">
        <v>0.434</v>
      </c>
      <c r="I268" s="31">
        <v>0</v>
      </c>
      <c r="J268" s="424"/>
    </row>
    <row r="269" spans="1:10" ht="33" customHeight="1" x14ac:dyDescent="0.3">
      <c r="A269" s="442"/>
      <c r="B269" s="40" t="s">
        <v>46</v>
      </c>
      <c r="C269" s="443"/>
      <c r="D269" s="30" t="s">
        <v>20</v>
      </c>
      <c r="E269" s="31">
        <f t="shared" si="8"/>
        <v>14.6</v>
      </c>
      <c r="F269" s="31">
        <v>0</v>
      </c>
      <c r="G269" s="31">
        <v>14.065</v>
      </c>
      <c r="H269" s="31">
        <v>0.53500000000000003</v>
      </c>
      <c r="I269" s="31">
        <v>0</v>
      </c>
      <c r="J269" s="424"/>
    </row>
    <row r="270" spans="1:10" ht="28.5" customHeight="1" x14ac:dyDescent="0.3">
      <c r="A270" s="442"/>
      <c r="B270" s="40" t="s">
        <v>56</v>
      </c>
      <c r="C270" s="443"/>
      <c r="D270" s="30" t="s">
        <v>21</v>
      </c>
      <c r="E270" s="31">
        <f t="shared" si="8"/>
        <v>0.7</v>
      </c>
      <c r="F270" s="31">
        <v>0</v>
      </c>
      <c r="G270" s="31">
        <v>0.48499999999999999</v>
      </c>
      <c r="H270" s="31">
        <v>0.215</v>
      </c>
      <c r="I270" s="31">
        <v>0</v>
      </c>
      <c r="J270" s="424"/>
    </row>
    <row r="271" spans="1:10" ht="30" customHeight="1" x14ac:dyDescent="0.3">
      <c r="A271" s="442"/>
      <c r="B271" s="40" t="s">
        <v>86</v>
      </c>
      <c r="C271" s="443"/>
      <c r="D271" s="30" t="s">
        <v>30</v>
      </c>
      <c r="E271" s="31">
        <f t="shared" si="8"/>
        <v>11.600000000000001</v>
      </c>
      <c r="F271" s="31">
        <v>0</v>
      </c>
      <c r="G271" s="31">
        <v>11.252000000000001</v>
      </c>
      <c r="H271" s="31">
        <v>0.34799999999999998</v>
      </c>
      <c r="I271" s="31">
        <v>0</v>
      </c>
      <c r="J271" s="424"/>
    </row>
    <row r="272" spans="1:10" ht="33.75" customHeight="1" x14ac:dyDescent="0.3">
      <c r="A272" s="442"/>
      <c r="B272" s="40" t="s">
        <v>49</v>
      </c>
      <c r="C272" s="443"/>
      <c r="D272" s="30" t="s">
        <v>31</v>
      </c>
      <c r="E272" s="31">
        <f t="shared" si="8"/>
        <v>0.06</v>
      </c>
      <c r="F272" s="31">
        <v>0</v>
      </c>
      <c r="G272" s="31">
        <v>0</v>
      </c>
      <c r="H272" s="31">
        <v>0.06</v>
      </c>
      <c r="I272" s="31">
        <v>0</v>
      </c>
      <c r="J272" s="424"/>
    </row>
    <row r="273" spans="1:10" ht="30" customHeight="1" x14ac:dyDescent="0.3">
      <c r="A273" s="442"/>
      <c r="B273" s="40" t="s">
        <v>91</v>
      </c>
      <c r="C273" s="443"/>
      <c r="D273" s="30" t="s">
        <v>32</v>
      </c>
      <c r="E273" s="31">
        <f t="shared" si="8"/>
        <v>2.4</v>
      </c>
      <c r="F273" s="31">
        <v>0</v>
      </c>
      <c r="G273" s="31">
        <v>2.3279999999999998</v>
      </c>
      <c r="H273" s="31">
        <v>7.1999999999999995E-2</v>
      </c>
      <c r="I273" s="31">
        <v>0</v>
      </c>
      <c r="J273" s="424"/>
    </row>
    <row r="274" spans="1:10" ht="139.5" customHeight="1" x14ac:dyDescent="0.3">
      <c r="A274" s="442"/>
      <c r="B274" s="54" t="s">
        <v>28</v>
      </c>
      <c r="C274" s="443"/>
      <c r="D274" s="30" t="s">
        <v>33</v>
      </c>
      <c r="E274" s="31">
        <f t="shared" si="8"/>
        <v>0</v>
      </c>
      <c r="F274" s="31">
        <v>0</v>
      </c>
      <c r="G274" s="31">
        <v>0</v>
      </c>
      <c r="H274" s="31">
        <v>0</v>
      </c>
      <c r="I274" s="31">
        <v>0</v>
      </c>
      <c r="J274" s="424"/>
    </row>
    <row r="275" spans="1:10" ht="18.75" customHeight="1" x14ac:dyDescent="0.3">
      <c r="A275" s="442">
        <v>23</v>
      </c>
      <c r="B275" s="427" t="s">
        <v>92</v>
      </c>
      <c r="C275" s="443" t="s">
        <v>26</v>
      </c>
      <c r="D275" s="36" t="s">
        <v>27</v>
      </c>
      <c r="E275" s="37">
        <f>E277+E278+E279+E280+E281+E282+E283+E284+E285</f>
        <v>37.26</v>
      </c>
      <c r="F275" s="37">
        <f>F277+F278+F279+F280+F281+F282+F283+F284+F285</f>
        <v>0</v>
      </c>
      <c r="G275" s="37">
        <f>G277+G278+G279+G280+G281+G282+G283+G284+G285</f>
        <v>35.549999999999997</v>
      </c>
      <c r="H275" s="37">
        <f>H277+H278+H279+H280+H281+H282+H283+H284+H285</f>
        <v>1.7099999999999997</v>
      </c>
      <c r="I275" s="37">
        <f>I277+I278+I279+I280+I281+I282+I283+I284+I285</f>
        <v>0</v>
      </c>
      <c r="J275" s="424" t="s">
        <v>501</v>
      </c>
    </row>
    <row r="276" spans="1:10" ht="34.5" customHeight="1" x14ac:dyDescent="0.3">
      <c r="A276" s="442"/>
      <c r="B276" s="427"/>
      <c r="C276" s="443"/>
      <c r="D276" s="30" t="s">
        <v>17</v>
      </c>
      <c r="E276" s="31" t="s">
        <v>28</v>
      </c>
      <c r="F276" s="32" t="s">
        <v>28</v>
      </c>
      <c r="G276" s="32"/>
      <c r="H276" s="32" t="s">
        <v>28</v>
      </c>
      <c r="I276" s="32" t="s">
        <v>28</v>
      </c>
      <c r="J276" s="424"/>
    </row>
    <row r="277" spans="1:10" ht="36" customHeight="1" x14ac:dyDescent="0.3">
      <c r="A277" s="442"/>
      <c r="B277" s="40" t="s">
        <v>73</v>
      </c>
      <c r="C277" s="443"/>
      <c r="D277" s="30" t="s">
        <v>29</v>
      </c>
      <c r="E277" s="31">
        <f t="shared" ref="E277:E285" si="9">F277+G277+H277+I277</f>
        <v>0.1</v>
      </c>
      <c r="F277" s="32">
        <v>0</v>
      </c>
      <c r="G277" s="32">
        <v>0</v>
      </c>
      <c r="H277" s="32">
        <v>0.1</v>
      </c>
      <c r="I277" s="32">
        <v>0</v>
      </c>
      <c r="J277" s="424"/>
    </row>
    <row r="278" spans="1:10" ht="39.75" customHeight="1" x14ac:dyDescent="0.3">
      <c r="A278" s="442"/>
      <c r="B278" s="40" t="s">
        <v>44</v>
      </c>
      <c r="C278" s="443"/>
      <c r="D278" s="30" t="s">
        <v>18</v>
      </c>
      <c r="E278" s="31">
        <f t="shared" si="9"/>
        <v>11.85</v>
      </c>
      <c r="F278" s="31">
        <v>0</v>
      </c>
      <c r="G278" s="31">
        <v>11.349</v>
      </c>
      <c r="H278" s="31">
        <v>0.501</v>
      </c>
      <c r="I278" s="31">
        <v>0</v>
      </c>
      <c r="J278" s="424"/>
    </row>
    <row r="279" spans="1:10" ht="39.75" customHeight="1" x14ac:dyDescent="0.3">
      <c r="A279" s="442"/>
      <c r="B279" s="40" t="s">
        <v>85</v>
      </c>
      <c r="C279" s="443"/>
      <c r="D279" s="30" t="s">
        <v>19</v>
      </c>
      <c r="E279" s="31">
        <f t="shared" si="9"/>
        <v>8.6</v>
      </c>
      <c r="F279" s="31">
        <v>0</v>
      </c>
      <c r="G279" s="31">
        <v>8.2929999999999993</v>
      </c>
      <c r="H279" s="31">
        <v>0.307</v>
      </c>
      <c r="I279" s="31">
        <v>0</v>
      </c>
      <c r="J279" s="424"/>
    </row>
    <row r="280" spans="1:10" ht="33.75" customHeight="1" x14ac:dyDescent="0.3">
      <c r="A280" s="442"/>
      <c r="B280" s="40" t="s">
        <v>46</v>
      </c>
      <c r="C280" s="443"/>
      <c r="D280" s="30" t="s">
        <v>20</v>
      </c>
      <c r="E280" s="31">
        <f t="shared" si="9"/>
        <v>5.0599999999999996</v>
      </c>
      <c r="F280" s="31">
        <v>0</v>
      </c>
      <c r="G280" s="31">
        <v>4.8499999999999996</v>
      </c>
      <c r="H280" s="31">
        <v>0.21</v>
      </c>
      <c r="I280" s="31">
        <v>0</v>
      </c>
      <c r="J280" s="424"/>
    </row>
    <row r="281" spans="1:10" ht="32.25" customHeight="1" x14ac:dyDescent="0.3">
      <c r="A281" s="442"/>
      <c r="B281" s="40" t="s">
        <v>56</v>
      </c>
      <c r="C281" s="443"/>
      <c r="D281" s="30" t="s">
        <v>21</v>
      </c>
      <c r="E281" s="31">
        <f t="shared" si="9"/>
        <v>0.6</v>
      </c>
      <c r="F281" s="31">
        <v>0</v>
      </c>
      <c r="G281" s="31">
        <v>0.48499999999999999</v>
      </c>
      <c r="H281" s="31">
        <v>0.115</v>
      </c>
      <c r="I281" s="31">
        <v>0</v>
      </c>
      <c r="J281" s="424"/>
    </row>
    <row r="282" spans="1:10" ht="36.75" customHeight="1" x14ac:dyDescent="0.3">
      <c r="A282" s="442"/>
      <c r="B282" s="40" t="s">
        <v>86</v>
      </c>
      <c r="C282" s="443"/>
      <c r="D282" s="30" t="s">
        <v>30</v>
      </c>
      <c r="E282" s="31">
        <f t="shared" si="9"/>
        <v>7.35</v>
      </c>
      <c r="F282" s="31">
        <v>0</v>
      </c>
      <c r="G282" s="31">
        <v>6.984</v>
      </c>
      <c r="H282" s="31">
        <v>0.36599999999999999</v>
      </c>
      <c r="I282" s="31">
        <v>0</v>
      </c>
      <c r="J282" s="424"/>
    </row>
    <row r="283" spans="1:10" ht="35.25" customHeight="1" x14ac:dyDescent="0.3">
      <c r="A283" s="442"/>
      <c r="B283" s="40" t="s">
        <v>49</v>
      </c>
      <c r="C283" s="443"/>
      <c r="D283" s="30" t="s">
        <v>31</v>
      </c>
      <c r="E283" s="31">
        <f t="shared" si="9"/>
        <v>3.7</v>
      </c>
      <c r="F283" s="31">
        <v>0</v>
      </c>
      <c r="G283" s="31">
        <v>3.589</v>
      </c>
      <c r="H283" s="31">
        <v>0.111</v>
      </c>
      <c r="I283" s="31">
        <v>0</v>
      </c>
      <c r="J283" s="424"/>
    </row>
    <row r="284" spans="1:10" ht="27.75" customHeight="1" x14ac:dyDescent="0.3">
      <c r="A284" s="442"/>
      <c r="B284" s="53"/>
      <c r="C284" s="443"/>
      <c r="D284" s="30" t="s">
        <v>32</v>
      </c>
      <c r="E284" s="31">
        <f t="shared" si="9"/>
        <v>0</v>
      </c>
      <c r="F284" s="31">
        <v>0</v>
      </c>
      <c r="G284" s="31">
        <v>0</v>
      </c>
      <c r="H284" s="31">
        <v>0</v>
      </c>
      <c r="I284" s="31">
        <v>0</v>
      </c>
      <c r="J284" s="424"/>
    </row>
    <row r="285" spans="1:10" ht="69.75" customHeight="1" x14ac:dyDescent="0.3">
      <c r="A285" s="442"/>
      <c r="B285" s="30" t="s">
        <v>28</v>
      </c>
      <c r="C285" s="443"/>
      <c r="D285" s="30" t="s">
        <v>33</v>
      </c>
      <c r="E285" s="31">
        <f t="shared" si="9"/>
        <v>0</v>
      </c>
      <c r="F285" s="31">
        <v>0</v>
      </c>
      <c r="G285" s="31">
        <v>0</v>
      </c>
      <c r="H285" s="31">
        <v>0</v>
      </c>
      <c r="I285" s="31">
        <v>0</v>
      </c>
      <c r="J285" s="424"/>
    </row>
    <row r="286" spans="1:10" ht="18.75" customHeight="1" x14ac:dyDescent="0.3">
      <c r="A286" s="438">
        <v>24</v>
      </c>
      <c r="B286" s="441" t="s">
        <v>93</v>
      </c>
      <c r="C286" s="440" t="s">
        <v>26</v>
      </c>
      <c r="D286" s="350" t="s">
        <v>27</v>
      </c>
      <c r="E286" s="351">
        <f>E288+E289+E290+E291+E292+E293+E294+E295+E296</f>
        <v>0</v>
      </c>
      <c r="F286" s="351">
        <f>F288+F289+F290+F291+F292+F293+F294+F295+F296</f>
        <v>0</v>
      </c>
      <c r="G286" s="351">
        <f>G288+G289+G290+G291+G292+G293+G294+G295+G296</f>
        <v>0</v>
      </c>
      <c r="H286" s="351">
        <f>H288+H289+H290+H291+H292+H293+H294+H295+H296</f>
        <v>0</v>
      </c>
      <c r="I286" s="351">
        <f>I288+I289+I290+I291+I292+I293+I294+I295+I296</f>
        <v>0</v>
      </c>
      <c r="J286" s="444" t="s">
        <v>502</v>
      </c>
    </row>
    <row r="287" spans="1:10" ht="20.25" customHeight="1" x14ac:dyDescent="0.3">
      <c r="A287" s="438"/>
      <c r="B287" s="441"/>
      <c r="C287" s="440"/>
      <c r="D287" s="352" t="s">
        <v>17</v>
      </c>
      <c r="E287" s="353" t="s">
        <v>28</v>
      </c>
      <c r="F287" s="354" t="s">
        <v>28</v>
      </c>
      <c r="G287" s="354"/>
      <c r="H287" s="354" t="s">
        <v>28</v>
      </c>
      <c r="I287" s="354" t="s">
        <v>28</v>
      </c>
      <c r="J287" s="444"/>
    </row>
    <row r="288" spans="1:10" ht="24" customHeight="1" x14ac:dyDescent="0.3">
      <c r="A288" s="438"/>
      <c r="B288" s="355"/>
      <c r="C288" s="440"/>
      <c r="D288" s="352" t="s">
        <v>29</v>
      </c>
      <c r="E288" s="358">
        <f t="shared" ref="E288:E296" si="10">F288+G288+H288+I288</f>
        <v>0</v>
      </c>
      <c r="F288" s="354">
        <v>0</v>
      </c>
      <c r="G288" s="354">
        <v>0</v>
      </c>
      <c r="H288" s="358">
        <v>0</v>
      </c>
      <c r="I288" s="354">
        <v>0</v>
      </c>
      <c r="J288" s="444"/>
    </row>
    <row r="289" spans="1:10" ht="21.75" customHeight="1" x14ac:dyDescent="0.3">
      <c r="A289" s="438"/>
      <c r="B289" s="355"/>
      <c r="C289" s="440"/>
      <c r="D289" s="352" t="s">
        <v>18</v>
      </c>
      <c r="E289" s="358">
        <f t="shared" si="10"/>
        <v>0</v>
      </c>
      <c r="F289" s="354">
        <v>0</v>
      </c>
      <c r="G289" s="354">
        <v>0</v>
      </c>
      <c r="H289" s="358">
        <v>0</v>
      </c>
      <c r="I289" s="353">
        <v>0</v>
      </c>
      <c r="J289" s="444"/>
    </row>
    <row r="290" spans="1:10" ht="15" customHeight="1" x14ac:dyDescent="0.3">
      <c r="A290" s="438"/>
      <c r="B290" s="441"/>
      <c r="C290" s="440"/>
      <c r="D290" s="352" t="s">
        <v>19</v>
      </c>
      <c r="E290" s="358">
        <f t="shared" si="10"/>
        <v>0</v>
      </c>
      <c r="F290" s="354">
        <v>0</v>
      </c>
      <c r="G290" s="354">
        <v>0</v>
      </c>
      <c r="H290" s="358">
        <v>0</v>
      </c>
      <c r="I290" s="353">
        <v>0</v>
      </c>
      <c r="J290" s="444"/>
    </row>
    <row r="291" spans="1:10" ht="24.75" customHeight="1" x14ac:dyDescent="0.3">
      <c r="A291" s="438"/>
      <c r="B291" s="441"/>
      <c r="C291" s="440"/>
      <c r="D291" s="352" t="s">
        <v>20</v>
      </c>
      <c r="E291" s="358">
        <f t="shared" si="10"/>
        <v>0</v>
      </c>
      <c r="F291" s="354">
        <v>0</v>
      </c>
      <c r="G291" s="354">
        <v>0</v>
      </c>
      <c r="H291" s="358">
        <v>0</v>
      </c>
      <c r="I291" s="353">
        <v>0</v>
      </c>
      <c r="J291" s="444"/>
    </row>
    <row r="292" spans="1:10" ht="20.25" customHeight="1" x14ac:dyDescent="0.3">
      <c r="A292" s="438"/>
      <c r="B292" s="355"/>
      <c r="C292" s="440"/>
      <c r="D292" s="352" t="s">
        <v>21</v>
      </c>
      <c r="E292" s="358">
        <f t="shared" si="10"/>
        <v>0</v>
      </c>
      <c r="F292" s="354">
        <v>0</v>
      </c>
      <c r="G292" s="354">
        <v>0</v>
      </c>
      <c r="H292" s="358">
        <v>0</v>
      </c>
      <c r="I292" s="353">
        <v>0</v>
      </c>
      <c r="J292" s="444"/>
    </row>
    <row r="293" spans="1:10" ht="20.25" customHeight="1" x14ac:dyDescent="0.3">
      <c r="A293" s="438"/>
      <c r="B293" s="355"/>
      <c r="C293" s="440"/>
      <c r="D293" s="352" t="s">
        <v>30</v>
      </c>
      <c r="E293" s="358">
        <f t="shared" si="10"/>
        <v>0</v>
      </c>
      <c r="F293" s="354">
        <v>0</v>
      </c>
      <c r="G293" s="354">
        <v>0</v>
      </c>
      <c r="H293" s="358">
        <v>0</v>
      </c>
      <c r="I293" s="353">
        <v>0</v>
      </c>
      <c r="J293" s="444"/>
    </row>
    <row r="294" spans="1:10" x14ac:dyDescent="0.3">
      <c r="A294" s="438"/>
      <c r="B294" s="355"/>
      <c r="C294" s="440"/>
      <c r="D294" s="352" t="s">
        <v>31</v>
      </c>
      <c r="E294" s="358">
        <f t="shared" si="10"/>
        <v>0</v>
      </c>
      <c r="F294" s="354">
        <v>0</v>
      </c>
      <c r="G294" s="354">
        <v>0</v>
      </c>
      <c r="H294" s="358">
        <v>0</v>
      </c>
      <c r="I294" s="353">
        <v>0</v>
      </c>
      <c r="J294" s="444"/>
    </row>
    <row r="295" spans="1:10" x14ac:dyDescent="0.3">
      <c r="A295" s="438"/>
      <c r="B295" s="355"/>
      <c r="C295" s="440"/>
      <c r="D295" s="352" t="s">
        <v>32</v>
      </c>
      <c r="E295" s="358">
        <f t="shared" si="10"/>
        <v>0</v>
      </c>
      <c r="F295" s="353">
        <v>0</v>
      </c>
      <c r="G295" s="353"/>
      <c r="H295" s="359">
        <v>0</v>
      </c>
      <c r="I295" s="353">
        <v>0</v>
      </c>
      <c r="J295" s="444"/>
    </row>
    <row r="296" spans="1:10" ht="21.75" customHeight="1" x14ac:dyDescent="0.3">
      <c r="A296" s="438"/>
      <c r="B296" s="355"/>
      <c r="C296" s="440"/>
      <c r="D296" s="352" t="s">
        <v>33</v>
      </c>
      <c r="E296" s="358">
        <f t="shared" si="10"/>
        <v>0</v>
      </c>
      <c r="F296" s="353">
        <v>0</v>
      </c>
      <c r="G296" s="353"/>
      <c r="H296" s="359">
        <v>0</v>
      </c>
      <c r="I296" s="353">
        <v>0</v>
      </c>
      <c r="J296" s="444"/>
    </row>
    <row r="297" spans="1:10" ht="18.75" customHeight="1" x14ac:dyDescent="0.3">
      <c r="A297" s="442">
        <v>25</v>
      </c>
      <c r="B297" s="434" t="s">
        <v>94</v>
      </c>
      <c r="C297" s="443" t="s">
        <v>26</v>
      </c>
      <c r="D297" s="36" t="s">
        <v>27</v>
      </c>
      <c r="E297" s="37">
        <f>E299+E300+E301+E302+E303+E304+E305+E306+E307</f>
        <v>38.049999999999997</v>
      </c>
      <c r="F297" s="37">
        <f>SUM(F299:F307)</f>
        <v>0</v>
      </c>
      <c r="G297" s="37">
        <f>SUM(G299:G307)</f>
        <v>35.695999999999998</v>
      </c>
      <c r="H297" s="37">
        <f>SUM(H299:H307)</f>
        <v>2.3540000000000001</v>
      </c>
      <c r="I297" s="37">
        <v>0</v>
      </c>
      <c r="J297" s="424" t="s">
        <v>505</v>
      </c>
    </row>
    <row r="298" spans="1:10" x14ac:dyDescent="0.3">
      <c r="A298" s="442"/>
      <c r="B298" s="434"/>
      <c r="C298" s="443"/>
      <c r="D298" s="30" t="s">
        <v>17</v>
      </c>
      <c r="E298" s="31" t="s">
        <v>28</v>
      </c>
      <c r="F298" s="32" t="s">
        <v>28</v>
      </c>
      <c r="G298" s="32"/>
      <c r="H298" s="32" t="s">
        <v>28</v>
      </c>
      <c r="I298" s="32" t="s">
        <v>28</v>
      </c>
      <c r="J298" s="424"/>
    </row>
    <row r="299" spans="1:10" ht="24.75" customHeight="1" x14ac:dyDescent="0.3">
      <c r="A299" s="442"/>
      <c r="B299" s="40" t="s">
        <v>73</v>
      </c>
      <c r="C299" s="443"/>
      <c r="D299" s="30" t="s">
        <v>29</v>
      </c>
      <c r="E299" s="31">
        <v>0.35</v>
      </c>
      <c r="F299" s="32">
        <v>0</v>
      </c>
      <c r="G299" s="32">
        <v>0</v>
      </c>
      <c r="H299" s="32">
        <v>0.35</v>
      </c>
      <c r="I299" s="32">
        <v>0</v>
      </c>
      <c r="J299" s="424"/>
    </row>
    <row r="300" spans="1:10" ht="44.25" customHeight="1" x14ac:dyDescent="0.3">
      <c r="A300" s="442"/>
      <c r="B300" s="40" t="s">
        <v>44</v>
      </c>
      <c r="C300" s="443"/>
      <c r="D300" s="30" t="s">
        <v>18</v>
      </c>
      <c r="E300" s="31">
        <v>16.5</v>
      </c>
      <c r="F300" s="31">
        <v>0</v>
      </c>
      <c r="G300" s="31">
        <v>15.907999999999999</v>
      </c>
      <c r="H300" s="31">
        <v>0.59199999999999997</v>
      </c>
      <c r="I300" s="31">
        <v>0</v>
      </c>
      <c r="J300" s="424"/>
    </row>
    <row r="301" spans="1:10" ht="30.75" customHeight="1" x14ac:dyDescent="0.3">
      <c r="A301" s="442"/>
      <c r="B301" s="427" t="s">
        <v>87</v>
      </c>
      <c r="C301" s="443"/>
      <c r="D301" s="30" t="s">
        <v>19</v>
      </c>
      <c r="E301" s="31">
        <v>1.9</v>
      </c>
      <c r="F301" s="31">
        <v>0</v>
      </c>
      <c r="G301" s="31">
        <v>1.2609999999999999</v>
      </c>
      <c r="H301" s="31">
        <v>0.63900000000000001</v>
      </c>
      <c r="I301" s="31">
        <v>0</v>
      </c>
      <c r="J301" s="424"/>
    </row>
    <row r="302" spans="1:10" ht="38.25" customHeight="1" x14ac:dyDescent="0.3">
      <c r="A302" s="442"/>
      <c r="B302" s="427"/>
      <c r="C302" s="443"/>
      <c r="D302" s="30" t="s">
        <v>20</v>
      </c>
      <c r="E302" s="31">
        <v>10.050000000000001</v>
      </c>
      <c r="F302" s="31">
        <v>0</v>
      </c>
      <c r="G302" s="31">
        <v>9.6999999999999993</v>
      </c>
      <c r="H302" s="31">
        <v>0.35</v>
      </c>
      <c r="I302" s="31">
        <v>0</v>
      </c>
      <c r="J302" s="424"/>
    </row>
    <row r="303" spans="1:10" ht="39.75" customHeight="1" x14ac:dyDescent="0.3">
      <c r="A303" s="442"/>
      <c r="B303" s="40" t="s">
        <v>46</v>
      </c>
      <c r="C303" s="443"/>
      <c r="D303" s="30" t="s">
        <v>21</v>
      </c>
      <c r="E303" s="31">
        <v>3.75</v>
      </c>
      <c r="F303" s="31">
        <v>0</v>
      </c>
      <c r="G303" s="31">
        <v>3.492</v>
      </c>
      <c r="H303" s="31">
        <v>0.25800000000000001</v>
      </c>
      <c r="I303" s="31">
        <v>0</v>
      </c>
      <c r="J303" s="424"/>
    </row>
    <row r="304" spans="1:10" ht="44.25" customHeight="1" x14ac:dyDescent="0.3">
      <c r="A304" s="442"/>
      <c r="B304" s="40" t="s">
        <v>56</v>
      </c>
      <c r="C304" s="443"/>
      <c r="D304" s="30" t="s">
        <v>30</v>
      </c>
      <c r="E304" s="31">
        <v>5.5</v>
      </c>
      <c r="F304" s="31">
        <v>0</v>
      </c>
      <c r="G304" s="31">
        <v>5.335</v>
      </c>
      <c r="H304" s="31">
        <v>0.16500000000000001</v>
      </c>
      <c r="I304" s="31">
        <v>0</v>
      </c>
      <c r="J304" s="424"/>
    </row>
    <row r="305" spans="1:10" ht="33" customHeight="1" x14ac:dyDescent="0.3">
      <c r="A305" s="442"/>
      <c r="B305" s="40" t="s">
        <v>86</v>
      </c>
      <c r="C305" s="443"/>
      <c r="D305" s="30" t="s">
        <v>31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424"/>
    </row>
    <row r="306" spans="1:10" ht="38.25" customHeight="1" x14ac:dyDescent="0.3">
      <c r="A306" s="442"/>
      <c r="B306" s="40" t="s">
        <v>49</v>
      </c>
      <c r="C306" s="443"/>
      <c r="D306" s="30" t="s">
        <v>32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424"/>
    </row>
    <row r="307" spans="1:10" ht="33.75" customHeight="1" x14ac:dyDescent="0.3">
      <c r="A307" s="442"/>
      <c r="B307" s="30" t="s">
        <v>95</v>
      </c>
      <c r="C307" s="443"/>
      <c r="D307" s="30" t="s">
        <v>33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427"/>
    </row>
    <row r="308" spans="1:10" ht="35.25" customHeight="1" x14ac:dyDescent="0.3">
      <c r="A308" s="442">
        <v>26</v>
      </c>
      <c r="B308" s="427" t="s">
        <v>96</v>
      </c>
      <c r="C308" s="424" t="s">
        <v>26</v>
      </c>
      <c r="D308" s="36" t="s">
        <v>27</v>
      </c>
      <c r="E308" s="37">
        <f>E310+E311+E312+E313+E314+E315+E316+E317+E318</f>
        <v>24.72</v>
      </c>
      <c r="F308" s="37">
        <f>SUM(F310:F318)</f>
        <v>0</v>
      </c>
      <c r="G308" s="37">
        <f>SUM(G310:G318)</f>
        <v>23.474</v>
      </c>
      <c r="H308" s="37">
        <f>SUM(H310:H318)</f>
        <v>1.246</v>
      </c>
      <c r="I308" s="46">
        <v>0</v>
      </c>
      <c r="J308" s="335" t="s">
        <v>503</v>
      </c>
    </row>
    <row r="309" spans="1:10" ht="21.75" customHeight="1" x14ac:dyDescent="0.3">
      <c r="A309" s="442"/>
      <c r="B309" s="427"/>
      <c r="C309" s="427"/>
      <c r="D309" s="30" t="s">
        <v>17</v>
      </c>
      <c r="E309" s="31" t="s">
        <v>28</v>
      </c>
      <c r="F309" s="32" t="s">
        <v>28</v>
      </c>
      <c r="G309" s="32"/>
      <c r="H309" s="32" t="s">
        <v>28</v>
      </c>
      <c r="I309" s="32" t="s">
        <v>28</v>
      </c>
      <c r="J309" s="424" t="s">
        <v>97</v>
      </c>
    </row>
    <row r="310" spans="1:10" ht="20.399999999999999" customHeight="1" x14ac:dyDescent="0.3">
      <c r="A310" s="442"/>
      <c r="B310" s="40" t="s">
        <v>28</v>
      </c>
      <c r="C310" s="424"/>
      <c r="D310" s="30" t="s">
        <v>29</v>
      </c>
      <c r="E310" s="31">
        <v>0.24</v>
      </c>
      <c r="F310" s="32">
        <v>0</v>
      </c>
      <c r="G310" s="32">
        <v>0</v>
      </c>
      <c r="H310" s="32">
        <v>0.24</v>
      </c>
      <c r="I310" s="32">
        <v>0</v>
      </c>
      <c r="J310" s="422"/>
    </row>
    <row r="311" spans="1:10" ht="56.25" customHeight="1" x14ac:dyDescent="0.3">
      <c r="A311" s="442"/>
      <c r="B311" s="40" t="s">
        <v>44</v>
      </c>
      <c r="C311" s="424"/>
      <c r="D311" s="30" t="s">
        <v>18</v>
      </c>
      <c r="E311" s="31">
        <v>10.32</v>
      </c>
      <c r="F311" s="31">
        <v>0</v>
      </c>
      <c r="G311" s="31">
        <v>9.8940000000000001</v>
      </c>
      <c r="H311" s="31">
        <v>0.42599999999999999</v>
      </c>
      <c r="I311" s="31">
        <v>0</v>
      </c>
      <c r="J311" s="422"/>
    </row>
    <row r="312" spans="1:10" ht="48" customHeight="1" x14ac:dyDescent="0.3">
      <c r="A312" s="442"/>
      <c r="B312" s="40" t="s">
        <v>85</v>
      </c>
      <c r="C312" s="424"/>
      <c r="D312" s="30" t="s">
        <v>19</v>
      </c>
      <c r="E312" s="31">
        <v>9.1999999999999993</v>
      </c>
      <c r="F312" s="31">
        <v>0</v>
      </c>
      <c r="G312" s="31">
        <v>8.827</v>
      </c>
      <c r="H312" s="31">
        <v>0.373</v>
      </c>
      <c r="I312" s="31">
        <v>0</v>
      </c>
      <c r="J312" s="422"/>
    </row>
    <row r="313" spans="1:10" ht="36" customHeight="1" x14ac:dyDescent="0.3">
      <c r="A313" s="442"/>
      <c r="B313" s="40" t="s">
        <v>46</v>
      </c>
      <c r="C313" s="424"/>
      <c r="D313" s="30" t="s">
        <v>20</v>
      </c>
      <c r="E313" s="31">
        <v>1.36</v>
      </c>
      <c r="F313" s="31">
        <v>0</v>
      </c>
      <c r="G313" s="31">
        <v>1.2609999999999999</v>
      </c>
      <c r="H313" s="31">
        <v>9.9000000000000005E-2</v>
      </c>
      <c r="I313" s="31">
        <v>0</v>
      </c>
      <c r="J313" s="422"/>
    </row>
    <row r="314" spans="1:10" ht="40.5" customHeight="1" x14ac:dyDescent="0.3">
      <c r="A314" s="442"/>
      <c r="B314" s="40" t="s">
        <v>56</v>
      </c>
      <c r="C314" s="424"/>
      <c r="D314" s="30" t="s">
        <v>21</v>
      </c>
      <c r="E314" s="31">
        <v>3.6</v>
      </c>
      <c r="F314" s="31">
        <v>0</v>
      </c>
      <c r="G314" s="31">
        <v>3.492</v>
      </c>
      <c r="H314" s="31">
        <v>0.108</v>
      </c>
      <c r="I314" s="31">
        <v>0</v>
      </c>
      <c r="J314" s="422"/>
    </row>
    <row r="315" spans="1:10" ht="33.75" customHeight="1" x14ac:dyDescent="0.3">
      <c r="A315" s="442"/>
      <c r="B315" s="40" t="s">
        <v>86</v>
      </c>
      <c r="C315" s="424"/>
      <c r="D315" s="30" t="s">
        <v>30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422"/>
    </row>
    <row r="316" spans="1:10" ht="35.25" customHeight="1" x14ac:dyDescent="0.3">
      <c r="A316" s="442"/>
      <c r="B316" s="40" t="s">
        <v>49</v>
      </c>
      <c r="C316" s="424"/>
      <c r="D316" s="30" t="s">
        <v>31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422"/>
    </row>
    <row r="317" spans="1:10" ht="29.25" customHeight="1" x14ac:dyDescent="0.3">
      <c r="A317" s="442"/>
      <c r="B317" s="40" t="s">
        <v>28</v>
      </c>
      <c r="C317" s="424"/>
      <c r="D317" s="30" t="s">
        <v>32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422"/>
    </row>
    <row r="318" spans="1:10" ht="23.25" customHeight="1" x14ac:dyDescent="0.3">
      <c r="A318" s="442"/>
      <c r="B318" s="30" t="s">
        <v>28</v>
      </c>
      <c r="C318" s="424"/>
      <c r="D318" s="30" t="s">
        <v>33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422"/>
    </row>
    <row r="319" spans="1:10" ht="36" customHeight="1" x14ac:dyDescent="0.3">
      <c r="A319" s="442">
        <v>27</v>
      </c>
      <c r="B319" s="427" t="s">
        <v>98</v>
      </c>
      <c r="C319" s="424" t="s">
        <v>26</v>
      </c>
      <c r="D319" s="36" t="s">
        <v>27</v>
      </c>
      <c r="E319" s="37">
        <f>E321+E322+E323+E324+E325+E326+E327+E328+E329</f>
        <v>40.308999999999997</v>
      </c>
      <c r="F319" s="37">
        <f>F321+F322+F323+F324+F325+F326+F327+F328+F329</f>
        <v>0</v>
      </c>
      <c r="G319" s="37">
        <f>G321+G322+G323+G324+G325+G326+G327+G328+G329</f>
        <v>38.355999999999995</v>
      </c>
      <c r="H319" s="37">
        <f>H321+H322+H323+H324+H325+H326+H327+H328+H329</f>
        <v>1.9530000000000001</v>
      </c>
      <c r="I319" s="37">
        <f>I321+I322+I323+I324+I325+I326+I327+I328+I329</f>
        <v>0</v>
      </c>
      <c r="J319" s="40" t="s">
        <v>504</v>
      </c>
    </row>
    <row r="320" spans="1:10" ht="39" customHeight="1" x14ac:dyDescent="0.3">
      <c r="A320" s="442"/>
      <c r="B320" s="427"/>
      <c r="C320" s="427"/>
      <c r="D320" s="30" t="s">
        <v>17</v>
      </c>
      <c r="E320" s="31" t="s">
        <v>28</v>
      </c>
      <c r="F320" s="32" t="s">
        <v>28</v>
      </c>
      <c r="G320" s="32"/>
      <c r="H320" s="32" t="s">
        <v>28</v>
      </c>
      <c r="I320" s="32" t="s">
        <v>28</v>
      </c>
      <c r="J320" s="422" t="s">
        <v>99</v>
      </c>
    </row>
    <row r="321" spans="1:10" ht="27.75" customHeight="1" x14ac:dyDescent="0.3">
      <c r="A321" s="442"/>
      <c r="B321" s="40" t="s">
        <v>73</v>
      </c>
      <c r="C321" s="424"/>
      <c r="D321" s="30" t="s">
        <v>29</v>
      </c>
      <c r="E321" s="31">
        <f t="shared" ref="E321:E329" si="11">F321+G321+H321+I321</f>
        <v>0.31</v>
      </c>
      <c r="F321" s="32">
        <v>0</v>
      </c>
      <c r="G321" s="32">
        <v>0</v>
      </c>
      <c r="H321" s="32">
        <v>0.31</v>
      </c>
      <c r="I321" s="32">
        <v>0</v>
      </c>
      <c r="J321" s="422"/>
    </row>
    <row r="322" spans="1:10" ht="37.5" customHeight="1" x14ac:dyDescent="0.3">
      <c r="A322" s="442"/>
      <c r="B322" s="40" t="s">
        <v>44</v>
      </c>
      <c r="C322" s="424"/>
      <c r="D322" s="30" t="s">
        <v>18</v>
      </c>
      <c r="E322" s="31">
        <f t="shared" si="11"/>
        <v>11.86</v>
      </c>
      <c r="F322" s="31">
        <v>0</v>
      </c>
      <c r="G322" s="31">
        <v>11.27</v>
      </c>
      <c r="H322" s="31">
        <v>0.59</v>
      </c>
      <c r="I322" s="31">
        <v>0</v>
      </c>
      <c r="J322" s="422"/>
    </row>
    <row r="323" spans="1:10" ht="57" customHeight="1" x14ac:dyDescent="0.3">
      <c r="A323" s="442"/>
      <c r="B323" s="427" t="s">
        <v>87</v>
      </c>
      <c r="C323" s="424"/>
      <c r="D323" s="30" t="s">
        <v>19</v>
      </c>
      <c r="E323" s="31">
        <f t="shared" si="11"/>
        <v>9.8940000000000001</v>
      </c>
      <c r="F323" s="31">
        <v>0</v>
      </c>
      <c r="G323" s="31">
        <v>9.5</v>
      </c>
      <c r="H323" s="31">
        <v>0.39400000000000002</v>
      </c>
      <c r="I323" s="31">
        <v>0</v>
      </c>
      <c r="J323" s="422"/>
    </row>
    <row r="324" spans="1:10" ht="28.5" customHeight="1" x14ac:dyDescent="0.3">
      <c r="A324" s="442"/>
      <c r="B324" s="427"/>
      <c r="C324" s="427"/>
      <c r="D324" s="30" t="s">
        <v>20</v>
      </c>
      <c r="E324" s="31">
        <f t="shared" si="11"/>
        <v>1.42</v>
      </c>
      <c r="F324" s="31">
        <v>0</v>
      </c>
      <c r="G324" s="31">
        <v>1.2609999999999999</v>
      </c>
      <c r="H324" s="31">
        <v>0.159</v>
      </c>
      <c r="I324" s="31">
        <v>0</v>
      </c>
      <c r="J324" s="422"/>
    </row>
    <row r="325" spans="1:10" ht="37.5" customHeight="1" x14ac:dyDescent="0.3">
      <c r="A325" s="442"/>
      <c r="B325" s="40" t="s">
        <v>46</v>
      </c>
      <c r="C325" s="424"/>
      <c r="D325" s="30" t="s">
        <v>21</v>
      </c>
      <c r="E325" s="31">
        <f t="shared" si="11"/>
        <v>16.824999999999999</v>
      </c>
      <c r="F325" s="31">
        <v>0</v>
      </c>
      <c r="G325" s="31">
        <v>16.324999999999999</v>
      </c>
      <c r="H325" s="31">
        <v>0.5</v>
      </c>
      <c r="I325" s="31">
        <v>0</v>
      </c>
      <c r="J325" s="422"/>
    </row>
    <row r="326" spans="1:10" ht="27" customHeight="1" x14ac:dyDescent="0.3">
      <c r="A326" s="442"/>
      <c r="B326" s="40" t="s">
        <v>56</v>
      </c>
      <c r="C326" s="424"/>
      <c r="D326" s="30" t="s">
        <v>30</v>
      </c>
      <c r="E326" s="31">
        <f t="shared" si="11"/>
        <v>0</v>
      </c>
      <c r="F326" s="31">
        <v>0</v>
      </c>
      <c r="G326" s="31">
        <v>0</v>
      </c>
      <c r="H326" s="31">
        <v>0</v>
      </c>
      <c r="I326" s="31">
        <v>0</v>
      </c>
      <c r="J326" s="422"/>
    </row>
    <row r="327" spans="1:10" ht="33.75" customHeight="1" x14ac:dyDescent="0.3">
      <c r="A327" s="442"/>
      <c r="B327" s="40" t="s">
        <v>86</v>
      </c>
      <c r="C327" s="424"/>
      <c r="D327" s="30" t="s">
        <v>31</v>
      </c>
      <c r="E327" s="31">
        <f t="shared" si="11"/>
        <v>0</v>
      </c>
      <c r="F327" s="31">
        <v>0</v>
      </c>
      <c r="G327" s="31">
        <v>0</v>
      </c>
      <c r="H327" s="31">
        <v>0</v>
      </c>
      <c r="I327" s="31">
        <v>0</v>
      </c>
      <c r="J327" s="422"/>
    </row>
    <row r="328" spans="1:10" ht="36" customHeight="1" x14ac:dyDescent="0.3">
      <c r="A328" s="442"/>
      <c r="B328" s="40" t="s">
        <v>49</v>
      </c>
      <c r="C328" s="424"/>
      <c r="D328" s="30" t="s">
        <v>32</v>
      </c>
      <c r="E328" s="31">
        <f t="shared" si="11"/>
        <v>0</v>
      </c>
      <c r="F328" s="31">
        <v>0</v>
      </c>
      <c r="G328" s="31">
        <v>0</v>
      </c>
      <c r="H328" s="31">
        <v>0</v>
      </c>
      <c r="I328" s="31">
        <v>0</v>
      </c>
      <c r="J328" s="422"/>
    </row>
    <row r="329" spans="1:10" ht="35.25" customHeight="1" x14ac:dyDescent="0.3">
      <c r="A329" s="442"/>
      <c r="B329" s="40" t="s">
        <v>91</v>
      </c>
      <c r="C329" s="424"/>
      <c r="D329" s="30" t="s">
        <v>33</v>
      </c>
      <c r="E329" s="31">
        <f t="shared" si="11"/>
        <v>0</v>
      </c>
      <c r="F329" s="31">
        <v>0</v>
      </c>
      <c r="G329" s="31">
        <v>0</v>
      </c>
      <c r="H329" s="31">
        <v>0</v>
      </c>
      <c r="I329" s="31">
        <v>0</v>
      </c>
      <c r="J329" s="422"/>
    </row>
    <row r="330" spans="1:10" ht="42" customHeight="1" x14ac:dyDescent="0.3">
      <c r="A330" s="442">
        <v>28</v>
      </c>
      <c r="B330" s="434" t="s">
        <v>100</v>
      </c>
      <c r="C330" s="424" t="s">
        <v>26</v>
      </c>
      <c r="D330" s="36" t="s">
        <v>27</v>
      </c>
      <c r="E330" s="37">
        <f>E332+E333+E334+E335+E336+E337+E338+E339+E340</f>
        <v>35.71</v>
      </c>
      <c r="F330" s="37">
        <f>SUM(F332:F340)</f>
        <v>0</v>
      </c>
      <c r="G330" s="37">
        <f>SUM(G332:G340)</f>
        <v>28.401</v>
      </c>
      <c r="H330" s="37">
        <f>SUM(H332:H340)</f>
        <v>7.3090000000000002</v>
      </c>
      <c r="I330" s="37">
        <v>0</v>
      </c>
      <c r="J330" s="40" t="s">
        <v>506</v>
      </c>
    </row>
    <row r="331" spans="1:10" ht="38.25" customHeight="1" x14ac:dyDescent="0.3">
      <c r="A331" s="442"/>
      <c r="B331" s="434"/>
      <c r="C331" s="434"/>
      <c r="D331" s="30" t="s">
        <v>17</v>
      </c>
      <c r="E331" s="31" t="s">
        <v>28</v>
      </c>
      <c r="F331" s="32" t="s">
        <v>28</v>
      </c>
      <c r="G331" s="32"/>
      <c r="H331" s="32" t="s">
        <v>28</v>
      </c>
      <c r="I331" s="32" t="s">
        <v>28</v>
      </c>
      <c r="J331" s="422" t="s">
        <v>101</v>
      </c>
    </row>
    <row r="332" spans="1:10" ht="24.75" customHeight="1" x14ac:dyDescent="0.3">
      <c r="A332" s="442"/>
      <c r="B332" s="40" t="s">
        <v>73</v>
      </c>
      <c r="C332" s="424"/>
      <c r="D332" s="30" t="s">
        <v>29</v>
      </c>
      <c r="E332" s="31">
        <v>0.15</v>
      </c>
      <c r="F332" s="32">
        <v>0</v>
      </c>
      <c r="G332" s="32">
        <v>0</v>
      </c>
      <c r="H332" s="32">
        <v>0.15</v>
      </c>
      <c r="I332" s="32">
        <v>0</v>
      </c>
      <c r="J332" s="422"/>
    </row>
    <row r="333" spans="1:10" ht="33.75" customHeight="1" x14ac:dyDescent="0.3">
      <c r="A333" s="442"/>
      <c r="B333" s="40" t="s">
        <v>44</v>
      </c>
      <c r="C333" s="424"/>
      <c r="D333" s="30" t="s">
        <v>18</v>
      </c>
      <c r="E333" s="31">
        <v>8.65</v>
      </c>
      <c r="F333" s="31">
        <v>0</v>
      </c>
      <c r="G333" s="31">
        <v>8.2449999999999992</v>
      </c>
      <c r="H333" s="31">
        <v>0.40500000000000003</v>
      </c>
      <c r="I333" s="31">
        <v>0</v>
      </c>
      <c r="J333" s="422"/>
    </row>
    <row r="334" spans="1:10" ht="42" customHeight="1" x14ac:dyDescent="0.3">
      <c r="A334" s="442"/>
      <c r="B334" s="435" t="s">
        <v>85</v>
      </c>
      <c r="C334" s="424"/>
      <c r="D334" s="30" t="s">
        <v>19</v>
      </c>
      <c r="E334" s="31">
        <v>5.8</v>
      </c>
      <c r="F334" s="31">
        <v>0</v>
      </c>
      <c r="G334" s="31">
        <v>0.17399999999999999</v>
      </c>
      <c r="H334" s="31">
        <v>5.6260000000000003</v>
      </c>
      <c r="I334" s="31">
        <v>0</v>
      </c>
      <c r="J334" s="422"/>
    </row>
    <row r="335" spans="1:10" ht="24.75" customHeight="1" x14ac:dyDescent="0.3">
      <c r="A335" s="442"/>
      <c r="B335" s="435"/>
      <c r="C335" s="424"/>
      <c r="D335" s="30" t="s">
        <v>20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422"/>
    </row>
    <row r="336" spans="1:10" ht="33.75" customHeight="1" x14ac:dyDescent="0.3">
      <c r="A336" s="442"/>
      <c r="B336" s="40" t="s">
        <v>46</v>
      </c>
      <c r="C336" s="424"/>
      <c r="D336" s="30" t="s">
        <v>21</v>
      </c>
      <c r="E336" s="31">
        <v>0.28000000000000003</v>
      </c>
      <c r="F336" s="31">
        <v>0</v>
      </c>
      <c r="G336" s="31">
        <v>0</v>
      </c>
      <c r="H336" s="31">
        <v>0.28000000000000003</v>
      </c>
      <c r="I336" s="31">
        <v>0</v>
      </c>
      <c r="J336" s="422"/>
    </row>
    <row r="337" spans="1:10" ht="58.5" customHeight="1" x14ac:dyDescent="0.3">
      <c r="A337" s="442"/>
      <c r="B337" s="40" t="s">
        <v>56</v>
      </c>
      <c r="C337" s="424"/>
      <c r="D337" s="30" t="s">
        <v>30</v>
      </c>
      <c r="E337" s="31">
        <v>14.68</v>
      </c>
      <c r="F337" s="31">
        <v>0</v>
      </c>
      <c r="G337" s="31">
        <v>14.162000000000001</v>
      </c>
      <c r="H337" s="31">
        <v>0.51800000000000002</v>
      </c>
      <c r="I337" s="31">
        <v>0</v>
      </c>
      <c r="J337" s="422"/>
    </row>
    <row r="338" spans="1:10" ht="36.75" customHeight="1" x14ac:dyDescent="0.3">
      <c r="A338" s="442"/>
      <c r="B338" s="40" t="s">
        <v>86</v>
      </c>
      <c r="C338" s="424"/>
      <c r="D338" s="30" t="s">
        <v>31</v>
      </c>
      <c r="E338" s="31">
        <v>3.15</v>
      </c>
      <c r="F338" s="31">
        <v>0</v>
      </c>
      <c r="G338" s="31">
        <v>2.91</v>
      </c>
      <c r="H338" s="31">
        <v>0.24</v>
      </c>
      <c r="I338" s="31">
        <v>0</v>
      </c>
      <c r="J338" s="422"/>
    </row>
    <row r="339" spans="1:10" ht="39.75" customHeight="1" x14ac:dyDescent="0.3">
      <c r="A339" s="442"/>
      <c r="B339" s="40" t="s">
        <v>49</v>
      </c>
      <c r="C339" s="424"/>
      <c r="D339" s="30" t="s">
        <v>32</v>
      </c>
      <c r="E339" s="31">
        <v>3</v>
      </c>
      <c r="F339" s="31">
        <v>0</v>
      </c>
      <c r="G339" s="31">
        <v>2.91</v>
      </c>
      <c r="H339" s="31">
        <v>0.09</v>
      </c>
      <c r="I339" s="31">
        <v>0</v>
      </c>
      <c r="J339" s="422"/>
    </row>
    <row r="340" spans="1:10" ht="63.75" customHeight="1" x14ac:dyDescent="0.3">
      <c r="A340" s="442"/>
      <c r="B340" s="40" t="s">
        <v>91</v>
      </c>
      <c r="C340" s="424"/>
      <c r="D340" s="30" t="s">
        <v>33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422"/>
    </row>
    <row r="341" spans="1:10" ht="34.5" customHeight="1" x14ac:dyDescent="0.3">
      <c r="A341" s="442">
        <v>29</v>
      </c>
      <c r="B341" s="434" t="s">
        <v>102</v>
      </c>
      <c r="C341" s="424" t="s">
        <v>26</v>
      </c>
      <c r="D341" s="36" t="s">
        <v>27</v>
      </c>
      <c r="E341" s="37">
        <f>E343+E344+E345+E346+E347+E348+E349+E350+E351</f>
        <v>53.59</v>
      </c>
      <c r="F341" s="37">
        <f>F343+F344+F345+F346+F347+F348+F349+F350+F351</f>
        <v>0</v>
      </c>
      <c r="G341" s="37">
        <f>G343+G344+G345+G346+G347+G348+G349+G350+G351</f>
        <v>50.849000000000004</v>
      </c>
      <c r="H341" s="37">
        <f>H343+H344+H345+H346+H347+H348+H349+H350+H351</f>
        <v>2.7410000000000001</v>
      </c>
      <c r="I341" s="37">
        <f>I343+I344+I345+I346+I347+I348+I349+I350+I351</f>
        <v>0</v>
      </c>
      <c r="J341" s="40" t="s">
        <v>507</v>
      </c>
    </row>
    <row r="342" spans="1:10" ht="31.5" customHeight="1" x14ac:dyDescent="0.3">
      <c r="A342" s="442"/>
      <c r="B342" s="434"/>
      <c r="C342" s="434"/>
      <c r="D342" s="30" t="s">
        <v>17</v>
      </c>
      <c r="E342" s="31" t="s">
        <v>28</v>
      </c>
      <c r="F342" s="32" t="s">
        <v>28</v>
      </c>
      <c r="G342" s="32"/>
      <c r="H342" s="32" t="s">
        <v>28</v>
      </c>
      <c r="I342" s="32" t="s">
        <v>28</v>
      </c>
      <c r="J342" s="422" t="s">
        <v>103</v>
      </c>
    </row>
    <row r="343" spans="1:10" ht="15.75" customHeight="1" x14ac:dyDescent="0.3">
      <c r="A343" s="442"/>
      <c r="B343" s="40" t="s">
        <v>73</v>
      </c>
      <c r="C343" s="424"/>
      <c r="D343" s="30" t="s">
        <v>29</v>
      </c>
      <c r="E343" s="31">
        <f t="shared" ref="E343:E351" si="12">F343+G343+H343+I343</f>
        <v>0.68</v>
      </c>
      <c r="F343" s="32">
        <v>0</v>
      </c>
      <c r="G343" s="32">
        <v>0</v>
      </c>
      <c r="H343" s="32">
        <v>0.68</v>
      </c>
      <c r="I343" s="32">
        <v>0</v>
      </c>
      <c r="J343" s="422"/>
    </row>
    <row r="344" spans="1:10" ht="41.25" customHeight="1" x14ac:dyDescent="0.3">
      <c r="A344" s="442"/>
      <c r="B344" s="40" t="s">
        <v>44</v>
      </c>
      <c r="C344" s="424"/>
      <c r="D344" s="30" t="s">
        <v>18</v>
      </c>
      <c r="E344" s="31">
        <f t="shared" si="12"/>
        <v>11.42</v>
      </c>
      <c r="F344" s="31">
        <v>0</v>
      </c>
      <c r="G344" s="31">
        <v>10.961</v>
      </c>
      <c r="H344" s="31">
        <v>0.45900000000000002</v>
      </c>
      <c r="I344" s="31">
        <v>0</v>
      </c>
      <c r="J344" s="422"/>
    </row>
    <row r="345" spans="1:10" ht="54.75" customHeight="1" x14ac:dyDescent="0.3">
      <c r="A345" s="442"/>
      <c r="B345" s="427" t="s">
        <v>87</v>
      </c>
      <c r="C345" s="424"/>
      <c r="D345" s="30" t="s">
        <v>19</v>
      </c>
      <c r="E345" s="31">
        <f t="shared" si="12"/>
        <v>4.6499999999999995</v>
      </c>
      <c r="F345" s="31">
        <v>0</v>
      </c>
      <c r="G345" s="31">
        <v>4.2679999999999998</v>
      </c>
      <c r="H345" s="31">
        <v>0.38200000000000001</v>
      </c>
      <c r="I345" s="31">
        <v>0</v>
      </c>
      <c r="J345" s="422"/>
    </row>
    <row r="346" spans="1:10" ht="35.25" customHeight="1" x14ac:dyDescent="0.3">
      <c r="A346" s="442"/>
      <c r="B346" s="427"/>
      <c r="C346" s="427"/>
      <c r="D346" s="30" t="s">
        <v>20</v>
      </c>
      <c r="E346" s="31">
        <f t="shared" si="12"/>
        <v>20.84</v>
      </c>
      <c r="F346" s="31">
        <v>0</v>
      </c>
      <c r="G346" s="31">
        <v>20.100000000000001</v>
      </c>
      <c r="H346" s="31">
        <v>0.74</v>
      </c>
      <c r="I346" s="31">
        <v>0</v>
      </c>
      <c r="J346" s="422"/>
    </row>
    <row r="347" spans="1:10" ht="36" customHeight="1" x14ac:dyDescent="0.3">
      <c r="A347" s="442"/>
      <c r="B347" s="40" t="s">
        <v>46</v>
      </c>
      <c r="C347" s="424"/>
      <c r="D347" s="30" t="s">
        <v>21</v>
      </c>
      <c r="E347" s="31">
        <f t="shared" si="12"/>
        <v>16</v>
      </c>
      <c r="F347" s="31">
        <v>0</v>
      </c>
      <c r="G347" s="31">
        <v>15.52</v>
      </c>
      <c r="H347" s="31">
        <v>0.48</v>
      </c>
      <c r="I347" s="31">
        <v>0</v>
      </c>
      <c r="J347" s="422"/>
    </row>
    <row r="348" spans="1:10" ht="29.25" customHeight="1" x14ac:dyDescent="0.3">
      <c r="A348" s="442"/>
      <c r="B348" s="40" t="s">
        <v>56</v>
      </c>
      <c r="C348" s="424"/>
      <c r="D348" s="30" t="s">
        <v>30</v>
      </c>
      <c r="E348" s="31">
        <f t="shared" si="12"/>
        <v>0</v>
      </c>
      <c r="F348" s="31">
        <v>0</v>
      </c>
      <c r="G348" s="31">
        <v>0</v>
      </c>
      <c r="H348" s="31">
        <v>0</v>
      </c>
      <c r="I348" s="31">
        <v>0</v>
      </c>
      <c r="J348" s="422"/>
    </row>
    <row r="349" spans="1:10" ht="37.5" customHeight="1" x14ac:dyDescent="0.3">
      <c r="A349" s="442"/>
      <c r="B349" s="40" t="s">
        <v>86</v>
      </c>
      <c r="C349" s="424"/>
      <c r="D349" s="30" t="s">
        <v>31</v>
      </c>
      <c r="E349" s="31">
        <f t="shared" si="12"/>
        <v>0</v>
      </c>
      <c r="F349" s="31">
        <v>0</v>
      </c>
      <c r="G349" s="31">
        <v>0</v>
      </c>
      <c r="H349" s="31">
        <v>0</v>
      </c>
      <c r="I349" s="31">
        <v>0</v>
      </c>
      <c r="J349" s="422"/>
    </row>
    <row r="350" spans="1:10" ht="36" customHeight="1" x14ac:dyDescent="0.3">
      <c r="A350" s="442"/>
      <c r="B350" s="40" t="s">
        <v>49</v>
      </c>
      <c r="C350" s="424"/>
      <c r="D350" s="30" t="s">
        <v>32</v>
      </c>
      <c r="E350" s="31">
        <f t="shared" si="12"/>
        <v>0</v>
      </c>
      <c r="F350" s="31">
        <v>0</v>
      </c>
      <c r="G350" s="31">
        <v>0</v>
      </c>
      <c r="H350" s="31">
        <v>0</v>
      </c>
      <c r="I350" s="31">
        <v>0</v>
      </c>
      <c r="J350" s="422"/>
    </row>
    <row r="351" spans="1:10" ht="34.5" customHeight="1" x14ac:dyDescent="0.3">
      <c r="A351" s="442"/>
      <c r="B351" s="40" t="s">
        <v>91</v>
      </c>
      <c r="C351" s="424"/>
      <c r="D351" s="30" t="s">
        <v>33</v>
      </c>
      <c r="E351" s="31">
        <f t="shared" si="12"/>
        <v>0</v>
      </c>
      <c r="F351" s="31">
        <v>0</v>
      </c>
      <c r="G351" s="31">
        <v>0</v>
      </c>
      <c r="H351" s="31">
        <v>0</v>
      </c>
      <c r="I351" s="31">
        <v>0</v>
      </c>
      <c r="J351" s="422"/>
    </row>
    <row r="352" spans="1:10" ht="33" customHeight="1" x14ac:dyDescent="0.3">
      <c r="A352" s="442">
        <v>30</v>
      </c>
      <c r="B352" s="434" t="s">
        <v>104</v>
      </c>
      <c r="C352" s="424" t="s">
        <v>26</v>
      </c>
      <c r="D352" s="36" t="s">
        <v>27</v>
      </c>
      <c r="E352" s="37">
        <f>E354+E355+E356+E357+E358+E359+E360+E361+E362</f>
        <v>45.452000000000005</v>
      </c>
      <c r="F352" s="37">
        <f>F354+F355+F356+F357+F358+F359+F360+F361+F362</f>
        <v>0</v>
      </c>
      <c r="G352" s="37">
        <f>G354+G355+G356+G357+G358+G359+G360+G361+G362</f>
        <v>42.972999999999999</v>
      </c>
      <c r="H352" s="37">
        <f>H354+H355+H356+H357+H358+H359+H360+H361+H362</f>
        <v>2.4790000000000001</v>
      </c>
      <c r="I352" s="37">
        <f>I354+I355+I356+I357+I358+I359+I360+I361+I362</f>
        <v>0</v>
      </c>
      <c r="J352" s="40" t="s">
        <v>508</v>
      </c>
    </row>
    <row r="353" spans="1:10" ht="26.25" customHeight="1" x14ac:dyDescent="0.3">
      <c r="A353" s="442"/>
      <c r="B353" s="434"/>
      <c r="C353" s="434"/>
      <c r="D353" s="30" t="s">
        <v>17</v>
      </c>
      <c r="E353" s="31" t="s">
        <v>28</v>
      </c>
      <c r="F353" s="32" t="s">
        <v>28</v>
      </c>
      <c r="G353" s="32"/>
      <c r="H353" s="32" t="s">
        <v>28</v>
      </c>
      <c r="I353" s="32" t="s">
        <v>28</v>
      </c>
      <c r="J353" s="422" t="s">
        <v>105</v>
      </c>
    </row>
    <row r="354" spans="1:10" ht="29.25" customHeight="1" x14ac:dyDescent="0.3">
      <c r="A354" s="442"/>
      <c r="B354" s="40" t="s">
        <v>73</v>
      </c>
      <c r="C354" s="424"/>
      <c r="D354" s="30" t="s">
        <v>29</v>
      </c>
      <c r="E354" s="31">
        <f t="shared" ref="E354:E362" si="13">F354+G354+H354+I354</f>
        <v>1.3</v>
      </c>
      <c r="F354" s="32">
        <v>0</v>
      </c>
      <c r="G354" s="32">
        <v>0.65</v>
      </c>
      <c r="H354" s="32">
        <v>0.65</v>
      </c>
      <c r="I354" s="32">
        <v>0</v>
      </c>
      <c r="J354" s="422"/>
    </row>
    <row r="355" spans="1:10" ht="24" customHeight="1" x14ac:dyDescent="0.3">
      <c r="A355" s="442"/>
      <c r="B355" s="40" t="s">
        <v>44</v>
      </c>
      <c r="C355" s="424"/>
      <c r="D355" s="30" t="s">
        <v>18</v>
      </c>
      <c r="E355" s="31">
        <f t="shared" si="13"/>
        <v>16.132000000000001</v>
      </c>
      <c r="F355" s="31">
        <v>0</v>
      </c>
      <c r="G355" s="31">
        <v>15.26</v>
      </c>
      <c r="H355" s="31">
        <v>0.872</v>
      </c>
      <c r="I355" s="31">
        <v>0</v>
      </c>
      <c r="J355" s="422"/>
    </row>
    <row r="356" spans="1:10" ht="57" customHeight="1" x14ac:dyDescent="0.3">
      <c r="A356" s="442"/>
      <c r="B356" s="427" t="s">
        <v>87</v>
      </c>
      <c r="C356" s="424"/>
      <c r="D356" s="30" t="s">
        <v>19</v>
      </c>
      <c r="E356" s="31">
        <f t="shared" si="13"/>
        <v>23.560000000000002</v>
      </c>
      <c r="F356" s="31">
        <v>0</v>
      </c>
      <c r="G356" s="31">
        <v>22.795000000000002</v>
      </c>
      <c r="H356" s="31">
        <v>0.76500000000000001</v>
      </c>
      <c r="I356" s="31">
        <v>0</v>
      </c>
      <c r="J356" s="422"/>
    </row>
    <row r="357" spans="1:10" ht="36" customHeight="1" x14ac:dyDescent="0.3">
      <c r="A357" s="442"/>
      <c r="B357" s="427"/>
      <c r="C357" s="427"/>
      <c r="D357" s="30" t="s">
        <v>20</v>
      </c>
      <c r="E357" s="31">
        <f t="shared" si="13"/>
        <v>0.5</v>
      </c>
      <c r="F357" s="31">
        <v>0</v>
      </c>
      <c r="G357" s="31">
        <v>0.48499999999999999</v>
      </c>
      <c r="H357" s="31">
        <v>1.4999999999999999E-2</v>
      </c>
      <c r="I357" s="31">
        <v>0</v>
      </c>
      <c r="J357" s="422"/>
    </row>
    <row r="358" spans="1:10" ht="33.75" customHeight="1" x14ac:dyDescent="0.3">
      <c r="A358" s="442"/>
      <c r="B358" s="40" t="s">
        <v>46</v>
      </c>
      <c r="C358" s="424"/>
      <c r="D358" s="30" t="s">
        <v>21</v>
      </c>
      <c r="E358" s="31">
        <f t="shared" si="13"/>
        <v>0.06</v>
      </c>
      <c r="F358" s="31">
        <v>0</v>
      </c>
      <c r="G358" s="31">
        <v>0</v>
      </c>
      <c r="H358" s="31">
        <v>0.06</v>
      </c>
      <c r="I358" s="31">
        <v>0</v>
      </c>
      <c r="J358" s="422"/>
    </row>
    <row r="359" spans="1:10" ht="39" customHeight="1" x14ac:dyDescent="0.3">
      <c r="A359" s="442"/>
      <c r="B359" s="40" t="s">
        <v>56</v>
      </c>
      <c r="C359" s="424"/>
      <c r="D359" s="30" t="s">
        <v>30</v>
      </c>
      <c r="E359" s="31">
        <f t="shared" si="13"/>
        <v>3.9</v>
      </c>
      <c r="F359" s="31">
        <v>0</v>
      </c>
      <c r="G359" s="31">
        <v>3.7829999999999999</v>
      </c>
      <c r="H359" s="31">
        <v>0.11700000000000001</v>
      </c>
      <c r="I359" s="31">
        <v>0</v>
      </c>
      <c r="J359" s="422"/>
    </row>
    <row r="360" spans="1:10" ht="36" customHeight="1" x14ac:dyDescent="0.3">
      <c r="A360" s="442"/>
      <c r="B360" s="40" t="s">
        <v>86</v>
      </c>
      <c r="C360" s="424"/>
      <c r="D360" s="30" t="s">
        <v>31</v>
      </c>
      <c r="E360" s="31">
        <f t="shared" si="13"/>
        <v>0</v>
      </c>
      <c r="F360" s="31">
        <v>0</v>
      </c>
      <c r="G360" s="31">
        <v>0</v>
      </c>
      <c r="H360" s="31">
        <v>0</v>
      </c>
      <c r="I360" s="31">
        <v>0</v>
      </c>
      <c r="J360" s="422"/>
    </row>
    <row r="361" spans="1:10" ht="36" customHeight="1" x14ac:dyDescent="0.3">
      <c r="A361" s="442"/>
      <c r="B361" s="40" t="s">
        <v>49</v>
      </c>
      <c r="C361" s="424"/>
      <c r="D361" s="30" t="s">
        <v>32</v>
      </c>
      <c r="E361" s="31">
        <f t="shared" si="13"/>
        <v>0</v>
      </c>
      <c r="F361" s="31">
        <v>0</v>
      </c>
      <c r="G361" s="31">
        <v>0</v>
      </c>
      <c r="H361" s="31">
        <v>0</v>
      </c>
      <c r="I361" s="31">
        <v>0</v>
      </c>
      <c r="J361" s="422"/>
    </row>
    <row r="362" spans="1:10" ht="42.75" customHeight="1" x14ac:dyDescent="0.3">
      <c r="A362" s="442"/>
      <c r="B362" s="40" t="s">
        <v>91</v>
      </c>
      <c r="C362" s="424"/>
      <c r="D362" s="30" t="s">
        <v>33</v>
      </c>
      <c r="E362" s="31">
        <f t="shared" si="13"/>
        <v>0</v>
      </c>
      <c r="F362" s="31">
        <v>0</v>
      </c>
      <c r="G362" s="31">
        <v>0</v>
      </c>
      <c r="H362" s="31">
        <v>0</v>
      </c>
      <c r="I362" s="31">
        <v>0</v>
      </c>
      <c r="J362" s="422"/>
    </row>
    <row r="363" spans="1:10" ht="34.5" customHeight="1" x14ac:dyDescent="0.3">
      <c r="A363" s="442">
        <v>31</v>
      </c>
      <c r="B363" s="434" t="s">
        <v>106</v>
      </c>
      <c r="C363" s="424" t="s">
        <v>26</v>
      </c>
      <c r="D363" s="36" t="s">
        <v>27</v>
      </c>
      <c r="E363" s="37">
        <f>E365+E366+E367+E368+E369+E370+E371+E372+E373</f>
        <v>44.59</v>
      </c>
      <c r="F363" s="37">
        <f>F365+F366+F367+F368+F369+F370+F371+F372+F373</f>
        <v>0</v>
      </c>
      <c r="G363" s="37">
        <f>G365+G366+G367+G368+G369+G370+G371+G372+G373</f>
        <v>42.388999999999996</v>
      </c>
      <c r="H363" s="37">
        <f>H365+H366+H367+H368+H369+H370+H371+H372+H373</f>
        <v>2.2010000000000001</v>
      </c>
      <c r="I363" s="37">
        <f>I365+I366+I367+I368+I369+I370+I371+I372+I373</f>
        <v>0</v>
      </c>
      <c r="J363" s="40" t="s">
        <v>509</v>
      </c>
    </row>
    <row r="364" spans="1:10" ht="39" customHeight="1" x14ac:dyDescent="0.3">
      <c r="A364" s="442"/>
      <c r="B364" s="434"/>
      <c r="C364" s="434"/>
      <c r="D364" s="30" t="s">
        <v>17</v>
      </c>
      <c r="E364" s="31" t="s">
        <v>28</v>
      </c>
      <c r="F364" s="32" t="s">
        <v>28</v>
      </c>
      <c r="G364" s="32"/>
      <c r="H364" s="32" t="s">
        <v>28</v>
      </c>
      <c r="I364" s="32" t="s">
        <v>28</v>
      </c>
      <c r="J364" s="422" t="s">
        <v>107</v>
      </c>
    </row>
    <row r="365" spans="1:10" ht="33" customHeight="1" x14ac:dyDescent="0.3">
      <c r="A365" s="442"/>
      <c r="B365" s="40" t="s">
        <v>73</v>
      </c>
      <c r="C365" s="424"/>
      <c r="D365" s="30" t="s">
        <v>29</v>
      </c>
      <c r="E365" s="31">
        <f t="shared" ref="E365:E372" si="14">F365+G365+H365+I365</f>
        <v>0.16</v>
      </c>
      <c r="F365" s="32">
        <v>0</v>
      </c>
      <c r="G365" s="32">
        <v>0</v>
      </c>
      <c r="H365" s="32">
        <v>0.16</v>
      </c>
      <c r="I365" s="32">
        <v>0</v>
      </c>
      <c r="J365" s="422"/>
    </row>
    <row r="366" spans="1:10" ht="33.75" customHeight="1" x14ac:dyDescent="0.3">
      <c r="A366" s="442"/>
      <c r="B366" s="40" t="s">
        <v>44</v>
      </c>
      <c r="C366" s="424"/>
      <c r="D366" s="30" t="s">
        <v>18</v>
      </c>
      <c r="E366" s="31">
        <f t="shared" si="14"/>
        <v>2.71</v>
      </c>
      <c r="F366" s="31">
        <v>0</v>
      </c>
      <c r="G366" s="31">
        <v>2.4249999999999998</v>
      </c>
      <c r="H366" s="31">
        <v>0.28499999999999998</v>
      </c>
      <c r="I366" s="31">
        <v>0</v>
      </c>
      <c r="J366" s="422"/>
    </row>
    <row r="367" spans="1:10" ht="38.25" customHeight="1" x14ac:dyDescent="0.3">
      <c r="A367" s="442"/>
      <c r="B367" s="427" t="s">
        <v>87</v>
      </c>
      <c r="C367" s="424"/>
      <c r="D367" s="30" t="s">
        <v>19</v>
      </c>
      <c r="E367" s="31">
        <f t="shared" si="14"/>
        <v>19.7</v>
      </c>
      <c r="F367" s="31">
        <v>0</v>
      </c>
      <c r="G367" s="31">
        <v>18.914999999999999</v>
      </c>
      <c r="H367" s="31">
        <v>0.78500000000000003</v>
      </c>
      <c r="I367" s="31">
        <v>0</v>
      </c>
      <c r="J367" s="422"/>
    </row>
    <row r="368" spans="1:10" ht="41.25" customHeight="1" x14ac:dyDescent="0.3">
      <c r="A368" s="442"/>
      <c r="B368" s="427"/>
      <c r="C368" s="427"/>
      <c r="D368" s="30" t="s">
        <v>20</v>
      </c>
      <c r="E368" s="31">
        <f t="shared" si="14"/>
        <v>3.74</v>
      </c>
      <c r="F368" s="31">
        <v>0</v>
      </c>
      <c r="G368" s="31">
        <v>3.395</v>
      </c>
      <c r="H368" s="31">
        <v>0.34499999999999997</v>
      </c>
      <c r="I368" s="31">
        <v>0</v>
      </c>
      <c r="J368" s="422"/>
    </row>
    <row r="369" spans="1:10" ht="38.25" customHeight="1" x14ac:dyDescent="0.3">
      <c r="A369" s="442"/>
      <c r="B369" s="40" t="s">
        <v>46</v>
      </c>
      <c r="C369" s="424"/>
      <c r="D369" s="30" t="s">
        <v>21</v>
      </c>
      <c r="E369" s="31">
        <f t="shared" si="14"/>
        <v>15.2</v>
      </c>
      <c r="F369" s="31">
        <v>0</v>
      </c>
      <c r="G369" s="31">
        <v>14.744</v>
      </c>
      <c r="H369" s="31">
        <v>0.45600000000000002</v>
      </c>
      <c r="I369" s="31">
        <v>0</v>
      </c>
      <c r="J369" s="422"/>
    </row>
    <row r="370" spans="1:10" ht="37.5" customHeight="1" x14ac:dyDescent="0.3">
      <c r="A370" s="442"/>
      <c r="B370" s="40" t="s">
        <v>56</v>
      </c>
      <c r="C370" s="424"/>
      <c r="D370" s="30" t="s">
        <v>30</v>
      </c>
      <c r="E370" s="31">
        <f t="shared" si="14"/>
        <v>0.08</v>
      </c>
      <c r="F370" s="31">
        <v>0</v>
      </c>
      <c r="G370" s="31">
        <v>0</v>
      </c>
      <c r="H370" s="31">
        <v>0.08</v>
      </c>
      <c r="I370" s="31">
        <v>0</v>
      </c>
      <c r="J370" s="422"/>
    </row>
    <row r="371" spans="1:10" ht="47.25" customHeight="1" x14ac:dyDescent="0.3">
      <c r="A371" s="442"/>
      <c r="B371" s="40" t="s">
        <v>86</v>
      </c>
      <c r="C371" s="424"/>
      <c r="D371" s="30" t="s">
        <v>31</v>
      </c>
      <c r="E371" s="31">
        <f t="shared" si="14"/>
        <v>3</v>
      </c>
      <c r="F371" s="31">
        <v>0</v>
      </c>
      <c r="G371" s="31">
        <v>2.91</v>
      </c>
      <c r="H371" s="31">
        <v>0.09</v>
      </c>
      <c r="I371" s="31">
        <v>0</v>
      </c>
      <c r="J371" s="422"/>
    </row>
    <row r="372" spans="1:10" ht="42" customHeight="1" x14ac:dyDescent="0.3">
      <c r="A372" s="442"/>
      <c r="B372" s="40" t="s">
        <v>49</v>
      </c>
      <c r="C372" s="424"/>
      <c r="D372" s="30" t="s">
        <v>32</v>
      </c>
      <c r="E372" s="31">
        <f t="shared" si="14"/>
        <v>0</v>
      </c>
      <c r="F372" s="31">
        <v>0</v>
      </c>
      <c r="G372" s="31">
        <v>0</v>
      </c>
      <c r="H372" s="31">
        <v>0</v>
      </c>
      <c r="I372" s="31">
        <v>0</v>
      </c>
      <c r="J372" s="422"/>
    </row>
    <row r="373" spans="1:10" ht="33" customHeight="1" x14ac:dyDescent="0.3">
      <c r="A373" s="442"/>
      <c r="B373" s="30" t="s">
        <v>28</v>
      </c>
      <c r="C373" s="424"/>
      <c r="D373" s="30" t="s">
        <v>33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422"/>
    </row>
    <row r="374" spans="1:10" ht="36.75" customHeight="1" x14ac:dyDescent="0.3">
      <c r="A374" s="442">
        <v>32</v>
      </c>
      <c r="B374" s="427" t="s">
        <v>108</v>
      </c>
      <c r="C374" s="424" t="s">
        <v>26</v>
      </c>
      <c r="D374" s="36" t="s">
        <v>27</v>
      </c>
      <c r="E374" s="37">
        <f>E376+E377+E378+E379+E380+E381+E382+E383+E384</f>
        <v>70.870500000000007</v>
      </c>
      <c r="F374" s="37">
        <f>F376+F377+F378+F379+F380+F381+F382+F383+F384</f>
        <v>0</v>
      </c>
      <c r="G374" s="37">
        <f>G376+G377+G378+G379+G380+G381+G382+G383+G384</f>
        <v>67.62299999999999</v>
      </c>
      <c r="H374" s="37">
        <f>H376+H377+H378+H379+H380+H381+H382+H383+H384</f>
        <v>3.2475000000000005</v>
      </c>
      <c r="I374" s="37">
        <f>I376+I377+I378+I379+I380+I381+I382+I383+I384</f>
        <v>0</v>
      </c>
      <c r="J374" s="40" t="s">
        <v>510</v>
      </c>
    </row>
    <row r="375" spans="1:10" ht="21.75" customHeight="1" x14ac:dyDescent="0.3">
      <c r="A375" s="442"/>
      <c r="B375" s="427"/>
      <c r="C375" s="427"/>
      <c r="D375" s="30" t="s">
        <v>17</v>
      </c>
      <c r="E375" s="31" t="s">
        <v>28</v>
      </c>
      <c r="F375" s="32" t="s">
        <v>28</v>
      </c>
      <c r="G375" s="32"/>
      <c r="H375" s="32" t="s">
        <v>28</v>
      </c>
      <c r="I375" s="32" t="s">
        <v>28</v>
      </c>
      <c r="J375" s="422" t="s">
        <v>109</v>
      </c>
    </row>
    <row r="376" spans="1:10" ht="34.5" customHeight="1" x14ac:dyDescent="0.3">
      <c r="A376" s="442"/>
      <c r="B376" s="40" t="s">
        <v>73</v>
      </c>
      <c r="C376" s="424"/>
      <c r="D376" s="30" t="s">
        <v>29</v>
      </c>
      <c r="E376" s="31">
        <f t="shared" ref="E376:E384" si="15">F376+G376+H376+I376</f>
        <v>0.08</v>
      </c>
      <c r="F376" s="32">
        <v>0</v>
      </c>
      <c r="G376" s="32">
        <v>0</v>
      </c>
      <c r="H376" s="32">
        <v>0.08</v>
      </c>
      <c r="I376" s="32">
        <v>0</v>
      </c>
      <c r="J376" s="422"/>
    </row>
    <row r="377" spans="1:10" ht="45" customHeight="1" x14ac:dyDescent="0.3">
      <c r="A377" s="442"/>
      <c r="B377" s="40" t="s">
        <v>44</v>
      </c>
      <c r="C377" s="424"/>
      <c r="D377" s="30" t="s">
        <v>18</v>
      </c>
      <c r="E377" s="31">
        <f t="shared" si="15"/>
        <v>3.6500000000000004</v>
      </c>
      <c r="F377" s="31">
        <v>0</v>
      </c>
      <c r="G377" s="31">
        <v>2.91</v>
      </c>
      <c r="H377" s="31">
        <v>0.74</v>
      </c>
      <c r="I377" s="31">
        <v>0</v>
      </c>
      <c r="J377" s="422"/>
    </row>
    <row r="378" spans="1:10" ht="45.75" customHeight="1" x14ac:dyDescent="0.3">
      <c r="A378" s="442"/>
      <c r="B378" s="427" t="s">
        <v>87</v>
      </c>
      <c r="C378" s="424"/>
      <c r="D378" s="30" t="s">
        <v>19</v>
      </c>
      <c r="E378" s="31">
        <f t="shared" si="15"/>
        <v>23.96</v>
      </c>
      <c r="F378" s="31">
        <v>0</v>
      </c>
      <c r="G378" s="31">
        <v>23.183</v>
      </c>
      <c r="H378" s="31">
        <v>0.77700000000000002</v>
      </c>
      <c r="I378" s="31">
        <v>0</v>
      </c>
      <c r="J378" s="422"/>
    </row>
    <row r="379" spans="1:10" ht="47.25" customHeight="1" x14ac:dyDescent="0.3">
      <c r="A379" s="442"/>
      <c r="B379" s="427"/>
      <c r="C379" s="427"/>
      <c r="D379" s="30" t="s">
        <v>20</v>
      </c>
      <c r="E379" s="31">
        <f t="shared" si="15"/>
        <v>3.3200000000000003</v>
      </c>
      <c r="F379" s="31">
        <v>0</v>
      </c>
      <c r="G379" s="31">
        <v>2.91</v>
      </c>
      <c r="H379" s="31">
        <v>0.41</v>
      </c>
      <c r="I379" s="31">
        <v>0</v>
      </c>
      <c r="J379" s="422"/>
    </row>
    <row r="380" spans="1:10" ht="49.5" customHeight="1" x14ac:dyDescent="0.3">
      <c r="A380" s="442"/>
      <c r="B380" s="40" t="s">
        <v>46</v>
      </c>
      <c r="C380" s="424"/>
      <c r="D380" s="30" t="s">
        <v>21</v>
      </c>
      <c r="E380" s="31">
        <f t="shared" si="15"/>
        <v>39.36</v>
      </c>
      <c r="F380" s="31">
        <v>0</v>
      </c>
      <c r="G380" s="31">
        <v>38.121000000000002</v>
      </c>
      <c r="H380" s="31">
        <v>1.2390000000000001</v>
      </c>
      <c r="I380" s="31">
        <v>0</v>
      </c>
      <c r="J380" s="422"/>
    </row>
    <row r="381" spans="1:10" ht="38.25" customHeight="1" x14ac:dyDescent="0.3">
      <c r="A381" s="442"/>
      <c r="B381" s="40" t="s">
        <v>56</v>
      </c>
      <c r="C381" s="424"/>
      <c r="D381" s="30" t="s">
        <v>30</v>
      </c>
      <c r="E381" s="31">
        <f t="shared" si="15"/>
        <v>0.50049999999999994</v>
      </c>
      <c r="F381" s="31">
        <v>0</v>
      </c>
      <c r="G381" s="31">
        <v>0.499</v>
      </c>
      <c r="H381" s="31">
        <v>1.5E-3</v>
      </c>
      <c r="I381" s="31">
        <v>0</v>
      </c>
      <c r="J381" s="422"/>
    </row>
    <row r="382" spans="1:10" ht="51.75" customHeight="1" x14ac:dyDescent="0.3">
      <c r="A382" s="442"/>
      <c r="B382" s="40" t="s">
        <v>86</v>
      </c>
      <c r="C382" s="424"/>
      <c r="D382" s="30" t="s">
        <v>31</v>
      </c>
      <c r="E382" s="31">
        <f t="shared" si="15"/>
        <v>0</v>
      </c>
      <c r="F382" s="31">
        <v>0</v>
      </c>
      <c r="G382" s="31">
        <v>0</v>
      </c>
      <c r="H382" s="31">
        <v>0</v>
      </c>
      <c r="I382" s="31">
        <v>0</v>
      </c>
      <c r="J382" s="422"/>
    </row>
    <row r="383" spans="1:10" ht="34.5" customHeight="1" x14ac:dyDescent="0.3">
      <c r="A383" s="442"/>
      <c r="B383" s="40" t="s">
        <v>49</v>
      </c>
      <c r="C383" s="424"/>
      <c r="D383" s="30" t="s">
        <v>32</v>
      </c>
      <c r="E383" s="31">
        <f t="shared" si="15"/>
        <v>0</v>
      </c>
      <c r="F383" s="31">
        <v>0</v>
      </c>
      <c r="G383" s="31">
        <v>0</v>
      </c>
      <c r="H383" s="31">
        <v>0</v>
      </c>
      <c r="I383" s="31">
        <v>0</v>
      </c>
      <c r="J383" s="422"/>
    </row>
    <row r="384" spans="1:10" ht="39" customHeight="1" x14ac:dyDescent="0.3">
      <c r="A384" s="442"/>
      <c r="B384" s="30" t="s">
        <v>91</v>
      </c>
      <c r="C384" s="424"/>
      <c r="D384" s="30" t="s">
        <v>33</v>
      </c>
      <c r="E384" s="31">
        <f t="shared" si="15"/>
        <v>0</v>
      </c>
      <c r="F384" s="31">
        <v>0</v>
      </c>
      <c r="G384" s="31">
        <v>0</v>
      </c>
      <c r="H384" s="31">
        <v>0</v>
      </c>
      <c r="I384" s="31">
        <v>0</v>
      </c>
      <c r="J384" s="422"/>
    </row>
    <row r="385" spans="1:10" s="58" customFormat="1" ht="39" customHeight="1" x14ac:dyDescent="0.3">
      <c r="A385" s="445">
        <v>33</v>
      </c>
      <c r="B385" s="446" t="s">
        <v>110</v>
      </c>
      <c r="C385" s="443" t="s">
        <v>26</v>
      </c>
      <c r="D385" s="56" t="s">
        <v>27</v>
      </c>
      <c r="E385" s="57">
        <f>E387+E388+E389+E390+E391+E392+E393+E394+E395</f>
        <v>69.7</v>
      </c>
      <c r="F385" s="57">
        <f>F387+F388+F389+F390+F391+F392+F393+F394+F395</f>
        <v>0</v>
      </c>
      <c r="G385" s="57">
        <f>G387+G388+G389+G390+G391+G392+G393+G394+G395</f>
        <v>66.959000000000003</v>
      </c>
      <c r="H385" s="57">
        <f>H387+H388+H389+H390+H391+H392+H393+H394+H395</f>
        <v>2.7410000000000001</v>
      </c>
      <c r="I385" s="57">
        <f>I387+I388+I389+I390+I391+I392+I393+I394+I395</f>
        <v>0</v>
      </c>
      <c r="J385" s="447" t="s">
        <v>511</v>
      </c>
    </row>
    <row r="386" spans="1:10" s="58" customFormat="1" ht="39" customHeight="1" x14ac:dyDescent="0.3">
      <c r="A386" s="445"/>
      <c r="B386" s="446"/>
      <c r="C386" s="443"/>
      <c r="D386" s="59" t="s">
        <v>17</v>
      </c>
      <c r="E386" s="60" t="s">
        <v>28</v>
      </c>
      <c r="F386" s="60" t="s">
        <v>28</v>
      </c>
      <c r="G386" s="60"/>
      <c r="H386" s="60" t="s">
        <v>28</v>
      </c>
      <c r="I386" s="61"/>
      <c r="J386" s="447"/>
    </row>
    <row r="387" spans="1:10" s="58" customFormat="1" ht="39" customHeight="1" x14ac:dyDescent="0.3">
      <c r="A387" s="445"/>
      <c r="B387" s="62" t="s">
        <v>44</v>
      </c>
      <c r="C387" s="443"/>
      <c r="D387" s="63" t="s">
        <v>29</v>
      </c>
      <c r="E387" s="64">
        <f t="shared" ref="E387:E395" si="16">F387+G387+H387+I387</f>
        <v>7.68</v>
      </c>
      <c r="F387" s="63">
        <v>0</v>
      </c>
      <c r="G387" s="65">
        <v>7.3719999999999999</v>
      </c>
      <c r="H387" s="63">
        <v>0.308</v>
      </c>
      <c r="I387" s="66">
        <v>0</v>
      </c>
      <c r="J387" s="447"/>
    </row>
    <row r="388" spans="1:10" s="58" customFormat="1" ht="39" customHeight="1" x14ac:dyDescent="0.3">
      <c r="A388" s="445"/>
      <c r="B388" s="62" t="s">
        <v>87</v>
      </c>
      <c r="C388" s="443"/>
      <c r="D388" s="60" t="s">
        <v>18</v>
      </c>
      <c r="E388" s="64">
        <f t="shared" si="16"/>
        <v>3.31</v>
      </c>
      <c r="F388" s="60">
        <v>0</v>
      </c>
      <c r="G388" s="65">
        <v>2.91</v>
      </c>
      <c r="H388" s="60">
        <v>0.4</v>
      </c>
      <c r="I388" s="67">
        <v>0</v>
      </c>
      <c r="J388" s="447"/>
    </row>
    <row r="389" spans="1:10" s="58" customFormat="1" ht="28.5" customHeight="1" x14ac:dyDescent="0.3">
      <c r="A389" s="445"/>
      <c r="B389" s="62" t="s">
        <v>46</v>
      </c>
      <c r="C389" s="443"/>
      <c r="D389" s="60" t="s">
        <v>19</v>
      </c>
      <c r="E389" s="64">
        <f t="shared" si="16"/>
        <v>41.5</v>
      </c>
      <c r="F389" s="60">
        <v>0</v>
      </c>
      <c r="G389" s="65">
        <v>40.255000000000003</v>
      </c>
      <c r="H389" s="60">
        <v>1.2450000000000001</v>
      </c>
      <c r="I389" s="67">
        <v>0</v>
      </c>
      <c r="J389" s="447"/>
    </row>
    <row r="390" spans="1:10" s="58" customFormat="1" ht="19.5" customHeight="1" x14ac:dyDescent="0.3">
      <c r="A390" s="445"/>
      <c r="B390" s="62" t="s">
        <v>56</v>
      </c>
      <c r="C390" s="443"/>
      <c r="D390" s="68" t="s">
        <v>20</v>
      </c>
      <c r="E390" s="64">
        <f t="shared" si="16"/>
        <v>0</v>
      </c>
      <c r="F390" s="68">
        <v>0</v>
      </c>
      <c r="G390" s="65">
        <v>0</v>
      </c>
      <c r="H390" s="68">
        <v>0</v>
      </c>
      <c r="I390" s="67">
        <v>0</v>
      </c>
      <c r="J390" s="447"/>
    </row>
    <row r="391" spans="1:10" s="58" customFormat="1" ht="18.75" customHeight="1" x14ac:dyDescent="0.3">
      <c r="A391" s="445"/>
      <c r="B391" s="62" t="s">
        <v>86</v>
      </c>
      <c r="C391" s="443"/>
      <c r="D391" s="68" t="s">
        <v>21</v>
      </c>
      <c r="E391" s="64">
        <f t="shared" si="16"/>
        <v>0.28000000000000003</v>
      </c>
      <c r="F391" s="68">
        <v>0</v>
      </c>
      <c r="G391" s="65">
        <v>0</v>
      </c>
      <c r="H391" s="68">
        <v>0.28000000000000003</v>
      </c>
      <c r="I391" s="67">
        <v>0</v>
      </c>
      <c r="J391" s="447"/>
    </row>
    <row r="392" spans="1:10" s="58" customFormat="1" ht="22.5" customHeight="1" x14ac:dyDescent="0.3">
      <c r="A392" s="445"/>
      <c r="B392" s="62" t="s">
        <v>49</v>
      </c>
      <c r="C392" s="443"/>
      <c r="D392" s="68" t="s">
        <v>30</v>
      </c>
      <c r="E392" s="64">
        <f t="shared" si="16"/>
        <v>16.93</v>
      </c>
      <c r="F392" s="68">
        <v>0</v>
      </c>
      <c r="G392" s="65">
        <v>16.422000000000001</v>
      </c>
      <c r="H392" s="68">
        <v>0.50800000000000001</v>
      </c>
      <c r="I392" s="67">
        <v>0</v>
      </c>
      <c r="J392" s="447"/>
    </row>
    <row r="393" spans="1:10" s="58" customFormat="1" ht="17.25" customHeight="1" x14ac:dyDescent="0.3">
      <c r="A393" s="445"/>
      <c r="B393" s="62" t="s">
        <v>91</v>
      </c>
      <c r="C393" s="443"/>
      <c r="D393" s="68" t="s">
        <v>31</v>
      </c>
      <c r="E393" s="64">
        <f t="shared" si="16"/>
        <v>0</v>
      </c>
      <c r="F393" s="68">
        <v>0</v>
      </c>
      <c r="G393" s="65">
        <v>0</v>
      </c>
      <c r="H393" s="68">
        <v>0</v>
      </c>
      <c r="I393" s="67">
        <v>0</v>
      </c>
      <c r="J393" s="447"/>
    </row>
    <row r="394" spans="1:10" s="58" customFormat="1" ht="20.25" customHeight="1" x14ac:dyDescent="0.3">
      <c r="A394" s="445"/>
      <c r="B394" s="69"/>
      <c r="C394" s="443"/>
      <c r="D394" s="68" t="s">
        <v>32</v>
      </c>
      <c r="E394" s="64">
        <f t="shared" si="16"/>
        <v>0</v>
      </c>
      <c r="F394" s="68">
        <v>0</v>
      </c>
      <c r="G394" s="65">
        <v>0</v>
      </c>
      <c r="H394" s="68">
        <v>0</v>
      </c>
      <c r="I394" s="67">
        <v>0</v>
      </c>
      <c r="J394" s="447"/>
    </row>
    <row r="395" spans="1:10" s="58" customFormat="1" ht="18.75" customHeight="1" x14ac:dyDescent="0.3">
      <c r="A395" s="445"/>
      <c r="B395" s="70" t="s">
        <v>28</v>
      </c>
      <c r="C395" s="443"/>
      <c r="D395" s="68" t="s">
        <v>33</v>
      </c>
      <c r="E395" s="64">
        <f t="shared" si="16"/>
        <v>0</v>
      </c>
      <c r="F395" s="68">
        <v>0</v>
      </c>
      <c r="G395" s="65">
        <v>0</v>
      </c>
      <c r="H395" s="68">
        <v>0</v>
      </c>
      <c r="I395" s="67">
        <v>0</v>
      </c>
      <c r="J395" s="447"/>
    </row>
    <row r="396" spans="1:10" s="58" customFormat="1" ht="35.25" customHeight="1" x14ac:dyDescent="0.3">
      <c r="A396" s="448">
        <v>34</v>
      </c>
      <c r="B396" s="456" t="s">
        <v>113</v>
      </c>
      <c r="C396" s="449" t="s">
        <v>26</v>
      </c>
      <c r="D396" s="56" t="s">
        <v>27</v>
      </c>
      <c r="E396" s="27">
        <f>E398+E399+E400+E401+E402+E403+E404+E405+E406</f>
        <v>515</v>
      </c>
      <c r="F396" s="27">
        <f>F398+F399+F400+F401+F402+F403+F404+F405+F406</f>
        <v>0</v>
      </c>
      <c r="G396" s="27">
        <f>G398+G399+G400+G401+G402+G403+G404+G405+G406</f>
        <v>510.88</v>
      </c>
      <c r="H396" s="27">
        <f>H398+H399+H400+H401+H402+H403+H404+H405+H406</f>
        <v>4.12</v>
      </c>
      <c r="I396" s="27">
        <f>I398+I399+I400+I401+I402+I403+I404+I405+I406</f>
        <v>0</v>
      </c>
      <c r="J396" s="336" t="s">
        <v>111</v>
      </c>
    </row>
    <row r="397" spans="1:10" s="58" customFormat="1" ht="18" customHeight="1" x14ac:dyDescent="0.3">
      <c r="A397" s="448"/>
      <c r="B397" s="457"/>
      <c r="C397" s="449"/>
      <c r="D397" s="59" t="s">
        <v>17</v>
      </c>
      <c r="E397" s="36"/>
      <c r="F397" s="36"/>
      <c r="G397" s="36"/>
      <c r="H397" s="36"/>
      <c r="I397" s="72"/>
      <c r="J397" s="336" t="s">
        <v>112</v>
      </c>
    </row>
    <row r="398" spans="1:10" s="58" customFormat="1" ht="19.5" customHeight="1" x14ac:dyDescent="0.3">
      <c r="A398" s="448"/>
      <c r="B398" s="457"/>
      <c r="C398" s="449"/>
      <c r="D398" s="63" t="s">
        <v>29</v>
      </c>
      <c r="E398" s="71">
        <f t="shared" ref="E398:E406" si="17">F398+G398+H398+I398</f>
        <v>0</v>
      </c>
      <c r="F398" s="71">
        <v>0</v>
      </c>
      <c r="G398" s="71">
        <v>0</v>
      </c>
      <c r="H398" s="71">
        <v>0</v>
      </c>
      <c r="I398" s="71">
        <v>0</v>
      </c>
      <c r="J398" s="336"/>
    </row>
    <row r="399" spans="1:10" s="58" customFormat="1" ht="23.25" customHeight="1" x14ac:dyDescent="0.3">
      <c r="A399" s="448"/>
      <c r="B399" s="457"/>
      <c r="C399" s="449"/>
      <c r="D399" s="60" t="s">
        <v>18</v>
      </c>
      <c r="E399" s="71">
        <f t="shared" si="17"/>
        <v>0</v>
      </c>
      <c r="F399" s="30">
        <v>0</v>
      </c>
      <c r="G399" s="30">
        <v>0</v>
      </c>
      <c r="H399" s="30">
        <v>0</v>
      </c>
      <c r="I399" s="30">
        <v>0</v>
      </c>
      <c r="J399" s="336"/>
    </row>
    <row r="400" spans="1:10" s="58" customFormat="1" ht="17.25" customHeight="1" x14ac:dyDescent="0.3">
      <c r="A400" s="448"/>
      <c r="B400" s="457"/>
      <c r="C400" s="449"/>
      <c r="D400" s="60" t="s">
        <v>19</v>
      </c>
      <c r="E400" s="71">
        <f t="shared" si="17"/>
        <v>15</v>
      </c>
      <c r="F400" s="30">
        <v>0</v>
      </c>
      <c r="G400" s="71">
        <v>14.88</v>
      </c>
      <c r="H400" s="71">
        <v>0.12</v>
      </c>
      <c r="I400" s="30">
        <v>0</v>
      </c>
      <c r="J400" s="336"/>
    </row>
    <row r="401" spans="1:10" s="58" customFormat="1" ht="24" customHeight="1" x14ac:dyDescent="0.3">
      <c r="A401" s="448"/>
      <c r="B401" s="457"/>
      <c r="C401" s="449"/>
      <c r="D401" s="68" t="s">
        <v>20</v>
      </c>
      <c r="E401" s="71">
        <f t="shared" si="17"/>
        <v>250</v>
      </c>
      <c r="F401" s="30">
        <v>0</v>
      </c>
      <c r="G401" s="30">
        <v>248</v>
      </c>
      <c r="H401" s="30">
        <v>2</v>
      </c>
      <c r="I401" s="30">
        <v>0</v>
      </c>
      <c r="J401" s="336"/>
    </row>
    <row r="402" spans="1:10" s="58" customFormat="1" ht="18.75" customHeight="1" x14ac:dyDescent="0.3">
      <c r="A402" s="448"/>
      <c r="B402" s="457"/>
      <c r="C402" s="449"/>
      <c r="D402" s="68" t="s">
        <v>21</v>
      </c>
      <c r="E402" s="71">
        <f t="shared" si="17"/>
        <v>250</v>
      </c>
      <c r="F402" s="30">
        <v>0</v>
      </c>
      <c r="G402" s="71">
        <v>248</v>
      </c>
      <c r="H402" s="71">
        <v>2</v>
      </c>
      <c r="I402" s="30">
        <v>0</v>
      </c>
      <c r="J402" s="336"/>
    </row>
    <row r="403" spans="1:10" s="58" customFormat="1" ht="18" customHeight="1" x14ac:dyDescent="0.3">
      <c r="A403" s="448"/>
      <c r="B403" s="457"/>
      <c r="C403" s="449"/>
      <c r="D403" s="68" t="s">
        <v>30</v>
      </c>
      <c r="E403" s="71">
        <f t="shared" si="17"/>
        <v>0</v>
      </c>
      <c r="F403" s="30">
        <v>0</v>
      </c>
      <c r="G403" s="30">
        <v>0</v>
      </c>
      <c r="H403" s="30">
        <v>0</v>
      </c>
      <c r="I403" s="30">
        <v>0</v>
      </c>
      <c r="J403" s="336"/>
    </row>
    <row r="404" spans="1:10" s="58" customFormat="1" ht="19.5" customHeight="1" x14ac:dyDescent="0.3">
      <c r="A404" s="448"/>
      <c r="B404" s="457"/>
      <c r="C404" s="449"/>
      <c r="D404" s="68" t="s">
        <v>31</v>
      </c>
      <c r="E404" s="71">
        <f t="shared" si="17"/>
        <v>0</v>
      </c>
      <c r="F404" s="30">
        <v>0</v>
      </c>
      <c r="G404" s="30">
        <v>0</v>
      </c>
      <c r="H404" s="30">
        <v>0</v>
      </c>
      <c r="I404" s="30">
        <v>0</v>
      </c>
      <c r="J404" s="336"/>
    </row>
    <row r="405" spans="1:10" s="58" customFormat="1" ht="17.25" customHeight="1" x14ac:dyDescent="0.3">
      <c r="A405" s="448"/>
      <c r="B405" s="457"/>
      <c r="C405" s="449"/>
      <c r="D405" s="68" t="s">
        <v>32</v>
      </c>
      <c r="E405" s="71">
        <f t="shared" si="17"/>
        <v>0</v>
      </c>
      <c r="F405" s="30">
        <v>0</v>
      </c>
      <c r="G405" s="30">
        <v>0</v>
      </c>
      <c r="H405" s="30">
        <v>0</v>
      </c>
      <c r="I405" s="30">
        <v>0</v>
      </c>
      <c r="J405" s="336"/>
    </row>
    <row r="406" spans="1:10" s="58" customFormat="1" ht="19.5" customHeight="1" x14ac:dyDescent="0.3">
      <c r="A406" s="448"/>
      <c r="B406" s="458"/>
      <c r="C406" s="449"/>
      <c r="D406" s="68" t="s">
        <v>33</v>
      </c>
      <c r="E406" s="71">
        <f t="shared" si="17"/>
        <v>0</v>
      </c>
      <c r="F406" s="30">
        <v>0</v>
      </c>
      <c r="G406" s="30">
        <v>0</v>
      </c>
      <c r="H406" s="30">
        <v>0</v>
      </c>
      <c r="I406" s="30">
        <v>0</v>
      </c>
      <c r="J406" s="336"/>
    </row>
    <row r="407" spans="1:10" s="58" customFormat="1" ht="27" customHeight="1" x14ac:dyDescent="0.3">
      <c r="A407" s="450"/>
      <c r="B407" s="451" t="s">
        <v>114</v>
      </c>
      <c r="C407" s="452"/>
      <c r="D407" s="74" t="s">
        <v>27</v>
      </c>
      <c r="E407" s="75">
        <f>E408+E409+E410+E411+E412+E413+E414+E415+E416</f>
        <v>1077.0464999999999</v>
      </c>
      <c r="F407" s="75">
        <f>F408+F409+F410+F411+F412+F413+F414+F415+F416</f>
        <v>0</v>
      </c>
      <c r="G407" s="75">
        <f>G408+G409+G410+G411+G412+G413+G414+G415+G416</f>
        <v>1025.6310000000001</v>
      </c>
      <c r="H407" s="75">
        <f>H408+H409+H410+H411+H412+H413+H414+H415+H416</f>
        <v>51.415500000000002</v>
      </c>
      <c r="I407" s="75">
        <f>I408+I409+I410+I411+I412+I413+I414+I415+I416</f>
        <v>0</v>
      </c>
      <c r="J407" s="453"/>
    </row>
    <row r="408" spans="1:10" s="58" customFormat="1" x14ac:dyDescent="0.3">
      <c r="A408" s="450"/>
      <c r="B408" s="451"/>
      <c r="C408" s="452"/>
      <c r="D408" s="74" t="s">
        <v>29</v>
      </c>
      <c r="E408" s="75">
        <f t="shared" ref="E408:I416" si="18">E398+E387+E376+E365+E354+E343+E332+E321+E310+E299+E288+E277+E266+E255+E244+E233+E222</f>
        <v>11.31</v>
      </c>
      <c r="F408" s="75">
        <f t="shared" si="18"/>
        <v>0</v>
      </c>
      <c r="G408" s="75">
        <f t="shared" si="18"/>
        <v>8.0220000000000002</v>
      </c>
      <c r="H408" s="75">
        <f t="shared" si="18"/>
        <v>3.2880000000000007</v>
      </c>
      <c r="I408" s="75">
        <f t="shared" si="18"/>
        <v>0</v>
      </c>
      <c r="J408" s="453"/>
    </row>
    <row r="409" spans="1:10" s="58" customFormat="1" x14ac:dyDescent="0.3">
      <c r="A409" s="450"/>
      <c r="B409" s="451"/>
      <c r="C409" s="452"/>
      <c r="D409" s="76" t="s">
        <v>18</v>
      </c>
      <c r="E409" s="75">
        <f t="shared" si="18"/>
        <v>103.452</v>
      </c>
      <c r="F409" s="75">
        <f t="shared" si="18"/>
        <v>0</v>
      </c>
      <c r="G409" s="75">
        <f t="shared" si="18"/>
        <v>97.777999999999992</v>
      </c>
      <c r="H409" s="75">
        <f t="shared" si="18"/>
        <v>5.6740000000000013</v>
      </c>
      <c r="I409" s="75">
        <f t="shared" si="18"/>
        <v>0</v>
      </c>
      <c r="J409" s="453"/>
    </row>
    <row r="410" spans="1:10" s="58" customFormat="1" x14ac:dyDescent="0.3">
      <c r="A410" s="450"/>
      <c r="B410" s="451"/>
      <c r="C410" s="452"/>
      <c r="D410" s="76" t="s">
        <v>19</v>
      </c>
      <c r="E410" s="75">
        <f t="shared" si="18"/>
        <v>174.523</v>
      </c>
      <c r="F410" s="75">
        <f t="shared" si="18"/>
        <v>0</v>
      </c>
      <c r="G410" s="75">
        <f t="shared" si="18"/>
        <v>162.22700000000003</v>
      </c>
      <c r="H410" s="75">
        <f t="shared" si="18"/>
        <v>12.295999999999999</v>
      </c>
      <c r="I410" s="75">
        <f t="shared" si="18"/>
        <v>0</v>
      </c>
      <c r="J410" s="453"/>
    </row>
    <row r="411" spans="1:10" s="58" customFormat="1" x14ac:dyDescent="0.3">
      <c r="A411" s="450"/>
      <c r="B411" s="451"/>
      <c r="C411" s="452"/>
      <c r="D411" s="76" t="s">
        <v>20</v>
      </c>
      <c r="E411" s="75">
        <f t="shared" si="18"/>
        <v>326.06000000000006</v>
      </c>
      <c r="F411" s="75">
        <f t="shared" si="18"/>
        <v>0</v>
      </c>
      <c r="G411" s="75">
        <f t="shared" si="18"/>
        <v>320.33400000000012</v>
      </c>
      <c r="H411" s="75">
        <f t="shared" si="18"/>
        <v>5.726</v>
      </c>
      <c r="I411" s="75">
        <f t="shared" si="18"/>
        <v>0</v>
      </c>
      <c r="J411" s="453"/>
    </row>
    <row r="412" spans="1:10" s="58" customFormat="1" x14ac:dyDescent="0.3">
      <c r="A412" s="450"/>
      <c r="B412" s="451"/>
      <c r="C412" s="452"/>
      <c r="D412" s="76" t="s">
        <v>21</v>
      </c>
      <c r="E412" s="75">
        <f t="shared" si="18"/>
        <v>371.59099999999995</v>
      </c>
      <c r="F412" s="75">
        <f t="shared" si="18"/>
        <v>0</v>
      </c>
      <c r="G412" s="75">
        <f t="shared" si="18"/>
        <v>364.18600000000004</v>
      </c>
      <c r="H412" s="75">
        <f t="shared" si="18"/>
        <v>7.4050000000000002</v>
      </c>
      <c r="I412" s="75">
        <f t="shared" si="18"/>
        <v>0</v>
      </c>
      <c r="J412" s="453"/>
    </row>
    <row r="413" spans="1:10" s="58" customFormat="1" x14ac:dyDescent="0.3">
      <c r="A413" s="450"/>
      <c r="B413" s="451"/>
      <c r="C413" s="452"/>
      <c r="D413" s="76" t="s">
        <v>30</v>
      </c>
      <c r="E413" s="75">
        <f t="shared" si="18"/>
        <v>64.400499999999994</v>
      </c>
      <c r="F413" s="75">
        <f t="shared" si="18"/>
        <v>0</v>
      </c>
      <c r="G413" s="75">
        <f t="shared" si="18"/>
        <v>58.437000000000005</v>
      </c>
      <c r="H413" s="75">
        <f t="shared" si="18"/>
        <v>5.9634999999999998</v>
      </c>
      <c r="I413" s="75">
        <f t="shared" si="18"/>
        <v>0</v>
      </c>
      <c r="J413" s="453"/>
    </row>
    <row r="414" spans="1:10" s="58" customFormat="1" x14ac:dyDescent="0.3">
      <c r="A414" s="450"/>
      <c r="B414" s="451"/>
      <c r="C414" s="452"/>
      <c r="D414" s="76" t="s">
        <v>31</v>
      </c>
      <c r="E414" s="75">
        <f t="shared" si="18"/>
        <v>20.310000000000002</v>
      </c>
      <c r="F414" s="75">
        <f t="shared" si="18"/>
        <v>0</v>
      </c>
      <c r="G414" s="75">
        <f t="shared" si="18"/>
        <v>9.4090000000000007</v>
      </c>
      <c r="H414" s="75">
        <f t="shared" si="18"/>
        <v>10.901</v>
      </c>
      <c r="I414" s="75">
        <f t="shared" si="18"/>
        <v>0</v>
      </c>
      <c r="J414" s="453"/>
    </row>
    <row r="415" spans="1:10" s="58" customFormat="1" x14ac:dyDescent="0.3">
      <c r="A415" s="450"/>
      <c r="B415" s="451"/>
      <c r="C415" s="452"/>
      <c r="D415" s="76" t="s">
        <v>32</v>
      </c>
      <c r="E415" s="75">
        <f t="shared" si="18"/>
        <v>5.4</v>
      </c>
      <c r="F415" s="75">
        <f t="shared" si="18"/>
        <v>0</v>
      </c>
      <c r="G415" s="75">
        <f t="shared" si="18"/>
        <v>5.2379999999999995</v>
      </c>
      <c r="H415" s="75">
        <f t="shared" si="18"/>
        <v>0.16199999999999998</v>
      </c>
      <c r="I415" s="75">
        <f t="shared" si="18"/>
        <v>0</v>
      </c>
      <c r="J415" s="453"/>
    </row>
    <row r="416" spans="1:10" s="58" customFormat="1" x14ac:dyDescent="0.3">
      <c r="A416" s="450"/>
      <c r="B416" s="451"/>
      <c r="C416" s="452"/>
      <c r="D416" s="73" t="s">
        <v>33</v>
      </c>
      <c r="E416" s="75">
        <f t="shared" si="18"/>
        <v>0</v>
      </c>
      <c r="F416" s="75">
        <f t="shared" si="18"/>
        <v>0</v>
      </c>
      <c r="G416" s="75">
        <f t="shared" si="18"/>
        <v>0</v>
      </c>
      <c r="H416" s="75">
        <f t="shared" si="18"/>
        <v>0</v>
      </c>
      <c r="I416" s="75">
        <f t="shared" si="18"/>
        <v>0</v>
      </c>
      <c r="J416" s="453"/>
    </row>
    <row r="417" spans="1:10" s="58" customFormat="1" ht="15.75" customHeight="1" x14ac:dyDescent="0.3">
      <c r="A417" s="454" t="s">
        <v>115</v>
      </c>
      <c r="B417" s="454"/>
      <c r="C417" s="454"/>
      <c r="D417" s="454"/>
      <c r="E417" s="454"/>
      <c r="F417" s="454"/>
      <c r="G417" s="454"/>
      <c r="H417" s="454"/>
      <c r="I417" s="454"/>
      <c r="J417" s="454"/>
    </row>
    <row r="418" spans="1:10" s="58" customFormat="1" ht="15.75" customHeight="1" x14ac:dyDescent="0.3">
      <c r="A418" s="454">
        <v>1</v>
      </c>
      <c r="B418" s="455" t="s">
        <v>116</v>
      </c>
      <c r="C418" s="455" t="s">
        <v>117</v>
      </c>
      <c r="D418" s="61" t="s">
        <v>27</v>
      </c>
      <c r="E418" s="77">
        <f>E420</f>
        <v>17.91</v>
      </c>
      <c r="F418" s="77">
        <f>F420</f>
        <v>0</v>
      </c>
      <c r="G418" s="77">
        <f>G420</f>
        <v>17.91</v>
      </c>
      <c r="H418" s="77">
        <f>H420</f>
        <v>0</v>
      </c>
      <c r="I418" s="77">
        <f>I420</f>
        <v>0</v>
      </c>
      <c r="J418" s="455" t="s">
        <v>118</v>
      </c>
    </row>
    <row r="419" spans="1:10" s="58" customFormat="1" x14ac:dyDescent="0.3">
      <c r="A419" s="454"/>
      <c r="B419" s="455"/>
      <c r="C419" s="455"/>
      <c r="D419" s="26" t="s">
        <v>17</v>
      </c>
      <c r="E419" s="77"/>
      <c r="F419" s="77"/>
      <c r="G419" s="77"/>
      <c r="H419" s="77"/>
      <c r="I419" s="77"/>
      <c r="J419" s="455"/>
    </row>
    <row r="420" spans="1:10" s="58" customFormat="1" x14ac:dyDescent="0.3">
      <c r="A420" s="454"/>
      <c r="B420" s="455"/>
      <c r="C420" s="455"/>
      <c r="D420" s="26" t="s">
        <v>29</v>
      </c>
      <c r="E420" s="68">
        <v>17.91</v>
      </c>
      <c r="F420" s="68">
        <v>0</v>
      </c>
      <c r="G420" s="68">
        <v>17.91</v>
      </c>
      <c r="H420" s="68">
        <v>0</v>
      </c>
      <c r="I420" s="68">
        <v>0</v>
      </c>
      <c r="J420" s="455"/>
    </row>
    <row r="421" spans="1:10" s="58" customFormat="1" x14ac:dyDescent="0.3">
      <c r="A421" s="454"/>
      <c r="B421" s="455"/>
      <c r="C421" s="455"/>
      <c r="D421" s="78" t="s">
        <v>18</v>
      </c>
      <c r="E421" s="68">
        <v>0</v>
      </c>
      <c r="F421" s="68">
        <v>0</v>
      </c>
      <c r="G421" s="68">
        <v>0</v>
      </c>
      <c r="H421" s="68">
        <v>0</v>
      </c>
      <c r="I421" s="68">
        <v>0</v>
      </c>
      <c r="J421" s="455"/>
    </row>
    <row r="422" spans="1:10" s="58" customFormat="1" x14ac:dyDescent="0.3">
      <c r="A422" s="454"/>
      <c r="B422" s="455"/>
      <c r="C422" s="455"/>
      <c r="D422" s="78" t="s">
        <v>19</v>
      </c>
      <c r="E422" s="68">
        <v>0</v>
      </c>
      <c r="F422" s="68">
        <v>0</v>
      </c>
      <c r="G422" s="68">
        <v>0</v>
      </c>
      <c r="H422" s="68">
        <v>0</v>
      </c>
      <c r="I422" s="68">
        <v>0</v>
      </c>
      <c r="J422" s="455"/>
    </row>
    <row r="423" spans="1:10" s="58" customFormat="1" x14ac:dyDescent="0.3">
      <c r="A423" s="454"/>
      <c r="B423" s="455"/>
      <c r="C423" s="455"/>
      <c r="D423" s="78" t="s">
        <v>20</v>
      </c>
      <c r="E423" s="68">
        <v>0</v>
      </c>
      <c r="F423" s="68">
        <v>0</v>
      </c>
      <c r="G423" s="68">
        <v>0</v>
      </c>
      <c r="H423" s="68">
        <v>0</v>
      </c>
      <c r="I423" s="68">
        <v>0</v>
      </c>
      <c r="J423" s="455"/>
    </row>
    <row r="424" spans="1:10" s="58" customFormat="1" x14ac:dyDescent="0.3">
      <c r="A424" s="454"/>
      <c r="B424" s="455"/>
      <c r="C424" s="455"/>
      <c r="D424" s="78" t="s">
        <v>21</v>
      </c>
      <c r="E424" s="68">
        <v>0</v>
      </c>
      <c r="F424" s="68">
        <v>0</v>
      </c>
      <c r="G424" s="68">
        <v>0</v>
      </c>
      <c r="H424" s="68">
        <v>0</v>
      </c>
      <c r="I424" s="68">
        <v>0</v>
      </c>
      <c r="J424" s="455"/>
    </row>
    <row r="425" spans="1:10" s="58" customFormat="1" x14ac:dyDescent="0.3">
      <c r="A425" s="454"/>
      <c r="B425" s="455"/>
      <c r="C425" s="455"/>
      <c r="D425" s="78" t="s">
        <v>30</v>
      </c>
      <c r="E425" s="68">
        <v>0</v>
      </c>
      <c r="F425" s="68">
        <v>0</v>
      </c>
      <c r="G425" s="68">
        <v>0</v>
      </c>
      <c r="H425" s="68">
        <v>0</v>
      </c>
      <c r="I425" s="68">
        <v>0</v>
      </c>
      <c r="J425" s="455"/>
    </row>
    <row r="426" spans="1:10" s="58" customFormat="1" x14ac:dyDescent="0.3">
      <c r="A426" s="454"/>
      <c r="B426" s="455"/>
      <c r="C426" s="455"/>
      <c r="D426" s="78" t="s">
        <v>31</v>
      </c>
      <c r="E426" s="68">
        <v>0</v>
      </c>
      <c r="F426" s="68">
        <v>0</v>
      </c>
      <c r="G426" s="68">
        <v>0</v>
      </c>
      <c r="H426" s="68">
        <v>0</v>
      </c>
      <c r="I426" s="68">
        <v>0</v>
      </c>
      <c r="J426" s="455"/>
    </row>
    <row r="427" spans="1:10" s="58" customFormat="1" x14ac:dyDescent="0.3">
      <c r="A427" s="454"/>
      <c r="B427" s="455"/>
      <c r="C427" s="455"/>
      <c r="D427" s="78" t="s">
        <v>32</v>
      </c>
      <c r="E427" s="68">
        <v>0</v>
      </c>
      <c r="F427" s="68">
        <v>0</v>
      </c>
      <c r="G427" s="68">
        <v>0</v>
      </c>
      <c r="H427" s="68">
        <v>0</v>
      </c>
      <c r="I427" s="68">
        <v>0</v>
      </c>
      <c r="J427" s="455"/>
    </row>
    <row r="428" spans="1:10" s="58" customFormat="1" x14ac:dyDescent="0.3">
      <c r="A428" s="454"/>
      <c r="B428" s="455"/>
      <c r="C428" s="455"/>
      <c r="D428" s="78" t="s">
        <v>33</v>
      </c>
      <c r="E428" s="68">
        <v>0</v>
      </c>
      <c r="F428" s="68">
        <v>0</v>
      </c>
      <c r="G428" s="68">
        <v>0</v>
      </c>
      <c r="H428" s="68">
        <v>0</v>
      </c>
      <c r="I428" s="68">
        <v>0</v>
      </c>
      <c r="J428" s="455"/>
    </row>
    <row r="429" spans="1:10" s="58" customFormat="1" ht="15.75" customHeight="1" x14ac:dyDescent="0.3">
      <c r="A429" s="79"/>
      <c r="B429" s="459" t="s">
        <v>119</v>
      </c>
      <c r="C429" s="460"/>
      <c r="D429" s="80" t="s">
        <v>27</v>
      </c>
      <c r="E429" s="81">
        <f>E431</f>
        <v>17.91</v>
      </c>
      <c r="F429" s="81">
        <f>F431</f>
        <v>0</v>
      </c>
      <c r="G429" s="81">
        <f>G431</f>
        <v>17.91</v>
      </c>
      <c r="H429" s="81">
        <f>H431</f>
        <v>0</v>
      </c>
      <c r="I429" s="81">
        <f>I431</f>
        <v>0</v>
      </c>
      <c r="J429" s="461"/>
    </row>
    <row r="430" spans="1:10" s="58" customFormat="1" x14ac:dyDescent="0.3">
      <c r="A430" s="79"/>
      <c r="B430" s="459"/>
      <c r="C430" s="460"/>
      <c r="D430" s="80" t="s">
        <v>17</v>
      </c>
      <c r="E430" s="81"/>
      <c r="F430" s="81"/>
      <c r="G430" s="81"/>
      <c r="H430" s="81"/>
      <c r="I430" s="81"/>
      <c r="J430" s="461"/>
    </row>
    <row r="431" spans="1:10" s="58" customFormat="1" x14ac:dyDescent="0.3">
      <c r="A431" s="79"/>
      <c r="B431" s="459"/>
      <c r="C431" s="460"/>
      <c r="D431" s="80" t="s">
        <v>29</v>
      </c>
      <c r="E431" s="81">
        <v>17.91</v>
      </c>
      <c r="F431" s="81">
        <v>0</v>
      </c>
      <c r="G431" s="81">
        <v>17.91</v>
      </c>
      <c r="H431" s="81">
        <v>0</v>
      </c>
      <c r="I431" s="81">
        <v>0</v>
      </c>
      <c r="J431" s="461"/>
    </row>
    <row r="432" spans="1:10" s="58" customFormat="1" x14ac:dyDescent="0.3">
      <c r="A432" s="79"/>
      <c r="B432" s="459"/>
      <c r="C432" s="460"/>
      <c r="D432" s="80" t="s">
        <v>18</v>
      </c>
      <c r="E432" s="81">
        <v>0</v>
      </c>
      <c r="F432" s="81">
        <v>0</v>
      </c>
      <c r="G432" s="81">
        <v>0</v>
      </c>
      <c r="H432" s="81">
        <v>0</v>
      </c>
      <c r="I432" s="81">
        <v>0</v>
      </c>
      <c r="J432" s="461"/>
    </row>
    <row r="433" spans="1:10" s="58" customFormat="1" x14ac:dyDescent="0.3">
      <c r="A433" s="79"/>
      <c r="B433" s="459"/>
      <c r="C433" s="460"/>
      <c r="D433" s="80" t="s">
        <v>19</v>
      </c>
      <c r="E433" s="81">
        <v>0</v>
      </c>
      <c r="F433" s="81">
        <v>0</v>
      </c>
      <c r="G433" s="81">
        <v>0</v>
      </c>
      <c r="H433" s="81">
        <v>0</v>
      </c>
      <c r="I433" s="81">
        <v>0</v>
      </c>
      <c r="J433" s="461"/>
    </row>
    <row r="434" spans="1:10" s="58" customFormat="1" ht="13.95" customHeight="1" x14ac:dyDescent="0.3">
      <c r="A434" s="79"/>
      <c r="B434" s="459"/>
      <c r="C434" s="460"/>
      <c r="D434" s="80" t="s">
        <v>20</v>
      </c>
      <c r="E434" s="81">
        <v>0</v>
      </c>
      <c r="F434" s="81">
        <v>0</v>
      </c>
      <c r="G434" s="81">
        <v>0</v>
      </c>
      <c r="H434" s="81">
        <v>0</v>
      </c>
      <c r="I434" s="81">
        <v>0</v>
      </c>
      <c r="J434" s="461"/>
    </row>
    <row r="435" spans="1:10" s="58" customFormat="1" x14ac:dyDescent="0.3">
      <c r="A435" s="79"/>
      <c r="B435" s="459"/>
      <c r="C435" s="460"/>
      <c r="D435" s="80" t="s">
        <v>21</v>
      </c>
      <c r="E435" s="81">
        <v>0</v>
      </c>
      <c r="F435" s="81">
        <v>0</v>
      </c>
      <c r="G435" s="81">
        <v>0</v>
      </c>
      <c r="H435" s="81">
        <v>0</v>
      </c>
      <c r="I435" s="81">
        <v>0</v>
      </c>
      <c r="J435" s="461"/>
    </row>
    <row r="436" spans="1:10" s="58" customFormat="1" x14ac:dyDescent="0.3">
      <c r="A436" s="79"/>
      <c r="B436" s="459"/>
      <c r="C436" s="460"/>
      <c r="D436" s="80" t="s">
        <v>30</v>
      </c>
      <c r="E436" s="81">
        <v>0</v>
      </c>
      <c r="F436" s="81">
        <v>0</v>
      </c>
      <c r="G436" s="81">
        <v>0</v>
      </c>
      <c r="H436" s="81">
        <v>0</v>
      </c>
      <c r="I436" s="81">
        <v>0</v>
      </c>
      <c r="J436" s="461"/>
    </row>
    <row r="437" spans="1:10" s="58" customFormat="1" x14ac:dyDescent="0.3">
      <c r="A437" s="79"/>
      <c r="B437" s="459"/>
      <c r="C437" s="460"/>
      <c r="D437" s="80" t="s">
        <v>31</v>
      </c>
      <c r="E437" s="81">
        <v>0</v>
      </c>
      <c r="F437" s="81">
        <v>0</v>
      </c>
      <c r="G437" s="81">
        <v>0</v>
      </c>
      <c r="H437" s="81">
        <v>0</v>
      </c>
      <c r="I437" s="81">
        <v>0</v>
      </c>
      <c r="J437" s="461"/>
    </row>
    <row r="438" spans="1:10" s="58" customFormat="1" x14ac:dyDescent="0.3">
      <c r="A438" s="79"/>
      <c r="B438" s="459"/>
      <c r="C438" s="460"/>
      <c r="D438" s="80" t="s">
        <v>32</v>
      </c>
      <c r="E438" s="81">
        <v>0</v>
      </c>
      <c r="F438" s="81">
        <v>0</v>
      </c>
      <c r="G438" s="81">
        <v>0</v>
      </c>
      <c r="H438" s="81">
        <v>0</v>
      </c>
      <c r="I438" s="81">
        <v>0</v>
      </c>
      <c r="J438" s="461"/>
    </row>
    <row r="439" spans="1:10" s="58" customFormat="1" x14ac:dyDescent="0.3">
      <c r="A439" s="79"/>
      <c r="B439" s="459"/>
      <c r="C439" s="460"/>
      <c r="D439" s="80" t="s">
        <v>33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461"/>
    </row>
    <row r="440" spans="1:10" ht="18.75" customHeight="1" x14ac:dyDescent="0.3">
      <c r="A440" s="462" t="s">
        <v>28</v>
      </c>
      <c r="B440" s="463" t="s">
        <v>120</v>
      </c>
      <c r="C440" s="463"/>
      <c r="D440" s="82" t="s">
        <v>27</v>
      </c>
      <c r="E440" s="83">
        <f>E442+E443+E444+E445+E446+E447+E448+E449+E450</f>
        <v>2363.5273000000002</v>
      </c>
      <c r="F440" s="83">
        <f>F442+F443+F444+F445+F446+F447+F448+F449+F450</f>
        <v>4</v>
      </c>
      <c r="G440" s="83">
        <f>G442+G443+G444+G445+G446+G447+G448+G449+G450</f>
        <v>2199.4249999999997</v>
      </c>
      <c r="H440" s="83">
        <f>H442+H443+H444+H445+H446+H447+H448+H449+H450</f>
        <v>160.10230000000004</v>
      </c>
      <c r="I440" s="83">
        <f>I442+I443+I444+I445+I446+I447+I448+I449+I450</f>
        <v>0</v>
      </c>
      <c r="J440" s="463" t="s">
        <v>28</v>
      </c>
    </row>
    <row r="441" spans="1:10" x14ac:dyDescent="0.3">
      <c r="A441" s="462"/>
      <c r="B441" s="463"/>
      <c r="C441" s="463"/>
      <c r="D441" s="82" t="s">
        <v>17</v>
      </c>
      <c r="E441" s="83" t="s">
        <v>28</v>
      </c>
      <c r="F441" s="84" t="s">
        <v>28</v>
      </c>
      <c r="G441" s="84"/>
      <c r="H441" s="84" t="s">
        <v>28</v>
      </c>
      <c r="I441" s="84" t="s">
        <v>28</v>
      </c>
      <c r="J441" s="463"/>
    </row>
    <row r="442" spans="1:10" x14ac:dyDescent="0.3">
      <c r="A442" s="462"/>
      <c r="B442" s="463"/>
      <c r="C442" s="463"/>
      <c r="D442" s="82" t="s">
        <v>29</v>
      </c>
      <c r="E442" s="83">
        <f t="shared" ref="E442:E449" si="19">F442+G442+H442+I442</f>
        <v>155.51400000000001</v>
      </c>
      <c r="F442" s="83">
        <f t="shared" ref="F442:I450" si="20">F431+F408+F211</f>
        <v>0</v>
      </c>
      <c r="G442" s="83">
        <f t="shared" si="20"/>
        <v>120.021</v>
      </c>
      <c r="H442" s="83">
        <f t="shared" si="20"/>
        <v>35.493000000000009</v>
      </c>
      <c r="I442" s="83">
        <f t="shared" si="20"/>
        <v>0</v>
      </c>
      <c r="J442" s="463"/>
    </row>
    <row r="443" spans="1:10" x14ac:dyDescent="0.3">
      <c r="A443" s="462"/>
      <c r="B443" s="463"/>
      <c r="C443" s="463"/>
      <c r="D443" s="82" t="s">
        <v>18</v>
      </c>
      <c r="E443" s="83">
        <f t="shared" si="19"/>
        <v>578.76699999999994</v>
      </c>
      <c r="F443" s="83">
        <f t="shared" si="20"/>
        <v>0</v>
      </c>
      <c r="G443" s="83">
        <f t="shared" si="20"/>
        <v>550.92499999999995</v>
      </c>
      <c r="H443" s="83">
        <f t="shared" si="20"/>
        <v>27.841999999999999</v>
      </c>
      <c r="I443" s="83">
        <f t="shared" si="20"/>
        <v>0</v>
      </c>
      <c r="J443" s="463"/>
    </row>
    <row r="444" spans="1:10" x14ac:dyDescent="0.3">
      <c r="A444" s="462"/>
      <c r="B444" s="463"/>
      <c r="C444" s="463"/>
      <c r="D444" s="82" t="s">
        <v>19</v>
      </c>
      <c r="E444" s="83">
        <f t="shared" si="19"/>
        <v>371.83280000000002</v>
      </c>
      <c r="F444" s="83">
        <f t="shared" si="20"/>
        <v>0</v>
      </c>
      <c r="G444" s="83">
        <f t="shared" si="20"/>
        <v>345.81800000000004</v>
      </c>
      <c r="H444" s="83">
        <f t="shared" si="20"/>
        <v>26.014800000000001</v>
      </c>
      <c r="I444" s="83">
        <f t="shared" si="20"/>
        <v>0</v>
      </c>
      <c r="J444" s="463"/>
    </row>
    <row r="445" spans="1:10" x14ac:dyDescent="0.3">
      <c r="A445" s="462"/>
      <c r="B445" s="463"/>
      <c r="C445" s="463"/>
      <c r="D445" s="82" t="s">
        <v>20</v>
      </c>
      <c r="E445" s="83">
        <f t="shared" si="19"/>
        <v>515.41000000000008</v>
      </c>
      <c r="F445" s="83">
        <f t="shared" si="20"/>
        <v>2</v>
      </c>
      <c r="G445" s="83">
        <f t="shared" si="20"/>
        <v>492.25600000000009</v>
      </c>
      <c r="H445" s="83">
        <f t="shared" si="20"/>
        <v>21.154</v>
      </c>
      <c r="I445" s="83">
        <f t="shared" si="20"/>
        <v>0</v>
      </c>
      <c r="J445" s="463"/>
    </row>
    <row r="446" spans="1:10" x14ac:dyDescent="0.3">
      <c r="A446" s="462"/>
      <c r="B446" s="463"/>
      <c r="C446" s="463"/>
      <c r="D446" s="82" t="s">
        <v>21</v>
      </c>
      <c r="E446" s="83">
        <f t="shared" si="19"/>
        <v>495.49600000000004</v>
      </c>
      <c r="F446" s="83">
        <f t="shared" si="20"/>
        <v>2</v>
      </c>
      <c r="G446" s="83">
        <f t="shared" si="20"/>
        <v>469.01100000000002</v>
      </c>
      <c r="H446" s="83">
        <f t="shared" si="20"/>
        <v>24.484999999999999</v>
      </c>
      <c r="I446" s="83">
        <f t="shared" si="20"/>
        <v>0</v>
      </c>
      <c r="J446" s="463"/>
    </row>
    <row r="447" spans="1:10" x14ac:dyDescent="0.3">
      <c r="A447" s="462"/>
      <c r="B447" s="463"/>
      <c r="C447" s="463"/>
      <c r="D447" s="82" t="s">
        <v>30</v>
      </c>
      <c r="E447" s="83">
        <f t="shared" si="19"/>
        <v>205.79750000000004</v>
      </c>
      <c r="F447" s="83">
        <f t="shared" si="20"/>
        <v>0</v>
      </c>
      <c r="G447" s="83">
        <f t="shared" si="20"/>
        <v>192.19700000000003</v>
      </c>
      <c r="H447" s="83">
        <f t="shared" si="20"/>
        <v>13.6005</v>
      </c>
      <c r="I447" s="83">
        <f t="shared" si="20"/>
        <v>0</v>
      </c>
      <c r="J447" s="463"/>
    </row>
    <row r="448" spans="1:10" x14ac:dyDescent="0.3">
      <c r="A448" s="462"/>
      <c r="B448" s="463"/>
      <c r="C448" s="463"/>
      <c r="D448" s="82" t="s">
        <v>31</v>
      </c>
      <c r="E448" s="83">
        <f t="shared" si="19"/>
        <v>35.31</v>
      </c>
      <c r="F448" s="83">
        <f t="shared" si="20"/>
        <v>0</v>
      </c>
      <c r="G448" s="83">
        <f t="shared" si="20"/>
        <v>23.959</v>
      </c>
      <c r="H448" s="83">
        <f t="shared" si="20"/>
        <v>11.350999999999999</v>
      </c>
      <c r="I448" s="83">
        <f t="shared" si="20"/>
        <v>0</v>
      </c>
      <c r="J448" s="463"/>
    </row>
    <row r="449" spans="1:15" x14ac:dyDescent="0.3">
      <c r="A449" s="462"/>
      <c r="B449" s="463"/>
      <c r="C449" s="463"/>
      <c r="D449" s="82" t="s">
        <v>32</v>
      </c>
      <c r="E449" s="83">
        <f t="shared" si="19"/>
        <v>5.3999999999999995</v>
      </c>
      <c r="F449" s="83">
        <f t="shared" si="20"/>
        <v>0</v>
      </c>
      <c r="G449" s="83">
        <f t="shared" si="20"/>
        <v>5.2379999999999995</v>
      </c>
      <c r="H449" s="83">
        <f t="shared" si="20"/>
        <v>0.16199999999999998</v>
      </c>
      <c r="I449" s="83">
        <f t="shared" si="20"/>
        <v>0</v>
      </c>
      <c r="J449" s="463"/>
    </row>
    <row r="450" spans="1:15" x14ac:dyDescent="0.3">
      <c r="A450" s="462"/>
      <c r="B450" s="463"/>
      <c r="C450" s="463"/>
      <c r="D450" s="82" t="s">
        <v>33</v>
      </c>
      <c r="E450" s="83">
        <f>E439+E416+E219</f>
        <v>0</v>
      </c>
      <c r="F450" s="83">
        <f t="shared" si="20"/>
        <v>0</v>
      </c>
      <c r="G450" s="83">
        <f t="shared" si="20"/>
        <v>0</v>
      </c>
      <c r="H450" s="83">
        <f t="shared" si="20"/>
        <v>0</v>
      </c>
      <c r="I450" s="83">
        <f t="shared" si="20"/>
        <v>0</v>
      </c>
      <c r="J450" s="463"/>
    </row>
    <row r="451" spans="1:15" s="5" customFormat="1" ht="24" customHeight="1" x14ac:dyDescent="0.3">
      <c r="A451" s="421" t="s">
        <v>121</v>
      </c>
      <c r="B451" s="421"/>
      <c r="C451" s="421"/>
      <c r="D451" s="421"/>
      <c r="E451" s="421"/>
      <c r="F451" s="421"/>
      <c r="G451" s="421"/>
      <c r="H451" s="421"/>
      <c r="I451" s="421"/>
      <c r="J451" s="421"/>
      <c r="K451" s="15"/>
      <c r="L451" s="4"/>
      <c r="M451" s="4"/>
      <c r="N451" s="4"/>
      <c r="O451" s="4"/>
    </row>
    <row r="452" spans="1:15" s="16" customFormat="1" ht="20.399999999999999" customHeight="1" x14ac:dyDescent="0.3">
      <c r="A452" s="464">
        <v>1</v>
      </c>
      <c r="B452" s="464" t="s">
        <v>122</v>
      </c>
      <c r="C452" s="464" t="s">
        <v>123</v>
      </c>
      <c r="D452" s="86" t="s">
        <v>124</v>
      </c>
      <c r="E452" s="87">
        <f>E454+E455</f>
        <v>10.210000000000001</v>
      </c>
      <c r="F452" s="87">
        <f>F454+F455</f>
        <v>10</v>
      </c>
      <c r="G452" s="88">
        <f>G454+G455</f>
        <v>0.20399999999999999</v>
      </c>
      <c r="H452" s="88">
        <f>H454+H455</f>
        <v>6.0000000000000001E-3</v>
      </c>
      <c r="I452" s="89">
        <f>I454+I455</f>
        <v>0</v>
      </c>
      <c r="J452" s="89"/>
      <c r="K452" s="15"/>
      <c r="L452" s="15"/>
      <c r="M452" s="15"/>
      <c r="N452" s="15"/>
      <c r="O452" s="15"/>
    </row>
    <row r="453" spans="1:15" s="16" customFormat="1" ht="21.6" customHeight="1" x14ac:dyDescent="0.3">
      <c r="A453" s="464"/>
      <c r="B453" s="464"/>
      <c r="C453" s="464"/>
      <c r="D453" s="90" t="s">
        <v>17</v>
      </c>
      <c r="E453" s="91"/>
      <c r="F453" s="91" t="s">
        <v>125</v>
      </c>
      <c r="G453" s="91"/>
      <c r="H453" s="91"/>
      <c r="I453" s="91"/>
      <c r="J453" s="92"/>
      <c r="K453" s="15"/>
      <c r="L453" s="15"/>
      <c r="M453" s="15"/>
      <c r="N453" s="15"/>
      <c r="O453" s="15"/>
    </row>
    <row r="454" spans="1:15" s="16" customFormat="1" ht="27" customHeight="1" x14ac:dyDescent="0.3">
      <c r="A454" s="464"/>
      <c r="B454" s="464"/>
      <c r="C454" s="464"/>
      <c r="D454" s="90" t="s">
        <v>29</v>
      </c>
      <c r="E454" s="91">
        <v>0</v>
      </c>
      <c r="F454" s="91">
        <v>0</v>
      </c>
      <c r="G454" s="91">
        <v>0</v>
      </c>
      <c r="H454" s="91">
        <v>0</v>
      </c>
      <c r="I454" s="91">
        <v>0</v>
      </c>
      <c r="J454" s="92" t="s">
        <v>126</v>
      </c>
      <c r="K454" s="15"/>
      <c r="L454" s="15"/>
      <c r="M454" s="15"/>
      <c r="N454" s="15"/>
      <c r="O454" s="15"/>
    </row>
    <row r="455" spans="1:15" s="16" customFormat="1" ht="61.35" customHeight="1" x14ac:dyDescent="0.3">
      <c r="A455" s="464"/>
      <c r="B455" s="464"/>
      <c r="C455" s="464"/>
      <c r="D455" s="90" t="s">
        <v>18</v>
      </c>
      <c r="E455" s="91">
        <f>F455+G455+H455+I455</f>
        <v>10.210000000000001</v>
      </c>
      <c r="F455" s="91">
        <v>10</v>
      </c>
      <c r="G455" s="93">
        <v>0.20399999999999999</v>
      </c>
      <c r="H455" s="93">
        <v>6.0000000000000001E-3</v>
      </c>
      <c r="I455" s="91">
        <v>0</v>
      </c>
      <c r="J455" s="92" t="s">
        <v>127</v>
      </c>
      <c r="K455" s="15"/>
      <c r="L455" s="15"/>
      <c r="M455" s="15"/>
      <c r="N455" s="15"/>
      <c r="O455" s="15"/>
    </row>
    <row r="456" spans="1:15" s="16" customFormat="1" ht="20.399999999999999" customHeight="1" x14ac:dyDescent="0.3">
      <c r="A456" s="464">
        <v>2</v>
      </c>
      <c r="B456" s="464" t="s">
        <v>128</v>
      </c>
      <c r="C456" s="464" t="s">
        <v>123</v>
      </c>
      <c r="D456" s="86" t="s">
        <v>129</v>
      </c>
      <c r="E456" s="88">
        <f>SUM(E458:E459)</f>
        <v>10.210000000000001</v>
      </c>
      <c r="F456" s="89">
        <f>SUM(F458:F459)</f>
        <v>10</v>
      </c>
      <c r="G456" s="88">
        <f>SUM(G458:G459)</f>
        <v>0.20399999999999999</v>
      </c>
      <c r="H456" s="88">
        <f>SUM(H458:H459)</f>
        <v>6.0000000000000001E-3</v>
      </c>
      <c r="I456" s="89">
        <f>SUM(I458:I459)</f>
        <v>0</v>
      </c>
      <c r="J456" s="85"/>
      <c r="K456" s="15"/>
      <c r="L456" s="15"/>
      <c r="M456" s="15"/>
      <c r="N456" s="15"/>
      <c r="O456" s="15"/>
    </row>
    <row r="457" spans="1:15" s="16" customFormat="1" ht="20.399999999999999" customHeight="1" x14ac:dyDescent="0.3">
      <c r="A457" s="464"/>
      <c r="B457" s="464"/>
      <c r="C457" s="464"/>
      <c r="D457" s="90" t="s">
        <v>17</v>
      </c>
      <c r="E457" s="91"/>
      <c r="F457" s="91"/>
      <c r="G457" s="91"/>
      <c r="H457" s="91"/>
      <c r="I457" s="91"/>
      <c r="J457" s="85"/>
      <c r="K457" s="15"/>
      <c r="L457" s="15"/>
      <c r="M457" s="15"/>
      <c r="N457" s="15"/>
      <c r="O457" s="15"/>
    </row>
    <row r="458" spans="1:15" s="16" customFormat="1" ht="27" customHeight="1" x14ac:dyDescent="0.3">
      <c r="A458" s="464"/>
      <c r="B458" s="464"/>
      <c r="C458" s="464"/>
      <c r="D458" s="90" t="s">
        <v>29</v>
      </c>
      <c r="E458" s="91">
        <f>F458+G458+H458+I458</f>
        <v>0</v>
      </c>
      <c r="F458" s="91">
        <v>0</v>
      </c>
      <c r="G458" s="91">
        <v>0</v>
      </c>
      <c r="H458" s="91">
        <v>0</v>
      </c>
      <c r="I458" s="91">
        <v>0</v>
      </c>
      <c r="J458" s="85" t="s">
        <v>126</v>
      </c>
      <c r="K458" s="15"/>
      <c r="L458" s="15"/>
      <c r="M458" s="15"/>
      <c r="N458" s="15"/>
      <c r="O458" s="15"/>
    </row>
    <row r="459" spans="1:15" s="16" customFormat="1" ht="65.7" customHeight="1" x14ac:dyDescent="0.3">
      <c r="A459" s="464"/>
      <c r="B459" s="464"/>
      <c r="C459" s="464"/>
      <c r="D459" s="90" t="s">
        <v>19</v>
      </c>
      <c r="E459" s="91">
        <f>F459+G459+H459+I459</f>
        <v>10.210000000000001</v>
      </c>
      <c r="F459" s="91">
        <v>10</v>
      </c>
      <c r="G459" s="93">
        <v>0.20399999999999999</v>
      </c>
      <c r="H459" s="93">
        <v>6.0000000000000001E-3</v>
      </c>
      <c r="I459" s="91">
        <v>0</v>
      </c>
      <c r="J459" s="92" t="s">
        <v>130</v>
      </c>
      <c r="K459" s="15"/>
      <c r="L459" s="15"/>
      <c r="M459" s="15"/>
      <c r="N459" s="15"/>
      <c r="O459" s="15"/>
    </row>
    <row r="460" spans="1:15" s="16" customFormat="1" ht="23.7" customHeight="1" x14ac:dyDescent="0.3">
      <c r="A460" s="465">
        <v>3</v>
      </c>
      <c r="B460" s="464" t="s">
        <v>131</v>
      </c>
      <c r="C460" s="465" t="s">
        <v>26</v>
      </c>
      <c r="D460" s="86" t="s">
        <v>129</v>
      </c>
      <c r="E460" s="89">
        <f>E462+E463+E465+E464</f>
        <v>7.4740000000000002</v>
      </c>
      <c r="F460" s="89">
        <f>F462+F463+F465+F464</f>
        <v>0</v>
      </c>
      <c r="G460" s="89">
        <f>G462+G463+G465+G464</f>
        <v>7.25</v>
      </c>
      <c r="H460" s="89">
        <f>H462+H463+H465+H464</f>
        <v>0.22399999999999998</v>
      </c>
      <c r="I460" s="94">
        <f>I462+I463+I465+I464</f>
        <v>0</v>
      </c>
      <c r="J460" s="423" t="s">
        <v>132</v>
      </c>
      <c r="K460" s="15"/>
      <c r="L460" s="15"/>
      <c r="M460" s="15"/>
      <c r="N460" s="15"/>
      <c r="O460" s="15"/>
    </row>
    <row r="461" spans="1:15" s="16" customFormat="1" ht="22.5" customHeight="1" x14ac:dyDescent="0.3">
      <c r="A461" s="465"/>
      <c r="B461" s="464"/>
      <c r="C461" s="465"/>
      <c r="D461" s="90" t="s">
        <v>17</v>
      </c>
      <c r="E461" s="91"/>
      <c r="F461" s="91"/>
      <c r="G461" s="91"/>
      <c r="H461" s="91"/>
      <c r="I461" s="95"/>
      <c r="J461" s="423"/>
      <c r="K461" s="15"/>
      <c r="L461" s="15"/>
      <c r="M461" s="15"/>
      <c r="N461" s="15"/>
      <c r="O461" s="15"/>
    </row>
    <row r="462" spans="1:15" s="16" customFormat="1" ht="24.75" customHeight="1" x14ac:dyDescent="0.3">
      <c r="A462" s="465"/>
      <c r="B462" s="464"/>
      <c r="C462" s="465"/>
      <c r="D462" s="90" t="s">
        <v>29</v>
      </c>
      <c r="E462" s="96">
        <f>F462+G462+H462+I462</f>
        <v>3.4740000000000002</v>
      </c>
      <c r="F462" s="96">
        <v>0</v>
      </c>
      <c r="G462" s="93">
        <v>3.37</v>
      </c>
      <c r="H462" s="93">
        <v>0.104</v>
      </c>
      <c r="I462" s="95">
        <v>0</v>
      </c>
      <c r="J462" s="423"/>
      <c r="K462" s="15"/>
      <c r="L462" s="15"/>
      <c r="M462" s="15"/>
      <c r="N462" s="15"/>
      <c r="O462" s="15"/>
    </row>
    <row r="463" spans="1:15" s="16" customFormat="1" ht="30.6" customHeight="1" x14ac:dyDescent="0.3">
      <c r="A463" s="465"/>
      <c r="B463" s="464"/>
      <c r="C463" s="465"/>
      <c r="D463" s="90" t="s">
        <v>18</v>
      </c>
      <c r="E463" s="96">
        <f>F463+G463+H463+I463</f>
        <v>2</v>
      </c>
      <c r="F463" s="96">
        <v>0</v>
      </c>
      <c r="G463" s="96">
        <v>1.94</v>
      </c>
      <c r="H463" s="96">
        <v>0.06</v>
      </c>
      <c r="I463" s="95">
        <v>0</v>
      </c>
      <c r="J463" s="423"/>
      <c r="K463" s="15"/>
      <c r="L463" s="15"/>
      <c r="M463" s="15"/>
      <c r="N463" s="15"/>
      <c r="O463" s="15"/>
    </row>
    <row r="464" spans="1:15" s="16" customFormat="1" ht="44.1" customHeight="1" x14ac:dyDescent="0.3">
      <c r="A464" s="465"/>
      <c r="B464" s="464"/>
      <c r="C464" s="465"/>
      <c r="D464" s="90" t="s">
        <v>19</v>
      </c>
      <c r="E464" s="96">
        <f>F464+G464+H464+I464</f>
        <v>2</v>
      </c>
      <c r="F464" s="96">
        <v>0</v>
      </c>
      <c r="G464" s="96">
        <v>1.94</v>
      </c>
      <c r="H464" s="96">
        <v>0.06</v>
      </c>
      <c r="I464" s="95">
        <v>0</v>
      </c>
      <c r="J464" s="423"/>
      <c r="K464" s="15"/>
      <c r="L464" s="15"/>
      <c r="M464" s="15"/>
      <c r="N464" s="15"/>
      <c r="O464" s="15"/>
    </row>
    <row r="465" spans="1:15" s="16" customFormat="1" ht="30" hidden="1" customHeight="1" x14ac:dyDescent="0.3">
      <c r="A465" s="465"/>
      <c r="B465" s="85"/>
      <c r="C465" s="465"/>
      <c r="D465" s="90" t="s">
        <v>21</v>
      </c>
      <c r="E465" s="91">
        <v>0</v>
      </c>
      <c r="F465" s="91">
        <f>E465*0.99</f>
        <v>0</v>
      </c>
      <c r="G465" s="91"/>
      <c r="H465" s="91">
        <f>E465*0.01</f>
        <v>0</v>
      </c>
      <c r="I465" s="95"/>
      <c r="J465" s="423"/>
      <c r="K465" s="15">
        <f>I465+H465+F465</f>
        <v>0</v>
      </c>
      <c r="L465" s="15"/>
      <c r="M465" s="15"/>
      <c r="N465" s="15"/>
      <c r="O465" s="15"/>
    </row>
    <row r="466" spans="1:15" s="16" customFormat="1" ht="24.75" customHeight="1" x14ac:dyDescent="0.3">
      <c r="A466" s="464">
        <v>4</v>
      </c>
      <c r="B466" s="464" t="s">
        <v>133</v>
      </c>
      <c r="C466" s="464" t="s">
        <v>26</v>
      </c>
      <c r="D466" s="86" t="s">
        <v>29</v>
      </c>
      <c r="E466" s="89">
        <f>E468</f>
        <v>7.2183099999999998</v>
      </c>
      <c r="F466" s="89">
        <f>F468</f>
        <v>7.2183099999999998</v>
      </c>
      <c r="G466" s="89">
        <f>G468</f>
        <v>0</v>
      </c>
      <c r="H466" s="89">
        <f>H468</f>
        <v>0</v>
      </c>
      <c r="I466" s="89">
        <f>I468</f>
        <v>0</v>
      </c>
      <c r="J466" s="466" t="s">
        <v>134</v>
      </c>
      <c r="K466" s="15"/>
      <c r="L466" s="15"/>
      <c r="M466" s="15"/>
      <c r="N466" s="15"/>
      <c r="O466" s="15"/>
    </row>
    <row r="467" spans="1:15" s="16" customFormat="1" ht="30" customHeight="1" x14ac:dyDescent="0.3">
      <c r="A467" s="464"/>
      <c r="B467" s="464"/>
      <c r="C467" s="464"/>
      <c r="D467" s="90" t="s">
        <v>17</v>
      </c>
      <c r="E467" s="89"/>
      <c r="F467" s="89"/>
      <c r="G467" s="89"/>
      <c r="H467" s="89"/>
      <c r="I467" s="89"/>
      <c r="J467" s="466"/>
      <c r="K467" s="15"/>
      <c r="L467" s="15"/>
      <c r="M467" s="15"/>
      <c r="N467" s="15"/>
      <c r="O467" s="15"/>
    </row>
    <row r="468" spans="1:15" s="16" customFormat="1" ht="45.15" customHeight="1" x14ac:dyDescent="0.3">
      <c r="A468" s="464"/>
      <c r="B468" s="464"/>
      <c r="C468" s="464"/>
      <c r="D468" s="90" t="s">
        <v>29</v>
      </c>
      <c r="E468" s="91">
        <f>F468+G468+H468+I468</f>
        <v>7.2183099999999998</v>
      </c>
      <c r="F468" s="91">
        <v>7.2183099999999998</v>
      </c>
      <c r="G468" s="96">
        <v>0</v>
      </c>
      <c r="H468" s="96">
        <v>0</v>
      </c>
      <c r="I468" s="91">
        <v>0</v>
      </c>
      <c r="J468" s="466"/>
      <c r="K468" s="15"/>
      <c r="L468" s="15"/>
      <c r="M468" s="15"/>
      <c r="N468" s="15"/>
      <c r="O468" s="15"/>
    </row>
    <row r="469" spans="1:15" s="16" customFormat="1" ht="30.75" customHeight="1" x14ac:dyDescent="0.3">
      <c r="A469" s="467">
        <v>5</v>
      </c>
      <c r="B469" s="465" t="s">
        <v>135</v>
      </c>
      <c r="C469" s="464" t="s">
        <v>136</v>
      </c>
      <c r="D469" s="86" t="s">
        <v>137</v>
      </c>
      <c r="E469" s="89">
        <f>E471</f>
        <v>0.8</v>
      </c>
      <c r="F469" s="89">
        <f>F471</f>
        <v>0</v>
      </c>
      <c r="G469" s="87">
        <f>G471</f>
        <v>0.77</v>
      </c>
      <c r="H469" s="87">
        <f>H471</f>
        <v>0.03</v>
      </c>
      <c r="I469" s="89">
        <f>I471</f>
        <v>0</v>
      </c>
      <c r="J469" s="465" t="s">
        <v>138</v>
      </c>
      <c r="K469" s="15"/>
      <c r="L469" s="15"/>
      <c r="M469" s="15"/>
      <c r="N469" s="15"/>
      <c r="O469" s="15"/>
    </row>
    <row r="470" spans="1:15" s="16" customFormat="1" ht="27" customHeight="1" x14ac:dyDescent="0.3">
      <c r="A470" s="467"/>
      <c r="B470" s="465"/>
      <c r="C470" s="464"/>
      <c r="D470" s="90" t="s">
        <v>17</v>
      </c>
      <c r="E470" s="91"/>
      <c r="F470" s="91"/>
      <c r="G470" s="91"/>
      <c r="H470" s="91"/>
      <c r="I470" s="91"/>
      <c r="J470" s="465"/>
      <c r="K470" s="15"/>
      <c r="L470" s="15"/>
      <c r="M470" s="15"/>
      <c r="N470" s="15"/>
      <c r="O470" s="15"/>
    </row>
    <row r="471" spans="1:15" s="16" customFormat="1" ht="32.4" customHeight="1" x14ac:dyDescent="0.3">
      <c r="A471" s="467"/>
      <c r="B471" s="465"/>
      <c r="C471" s="464"/>
      <c r="D471" s="90" t="s">
        <v>29</v>
      </c>
      <c r="E471" s="91">
        <f>SUM(F471:I471)</f>
        <v>0.8</v>
      </c>
      <c r="F471" s="91">
        <v>0</v>
      </c>
      <c r="G471" s="96">
        <v>0.77</v>
      </c>
      <c r="H471" s="96">
        <v>0.03</v>
      </c>
      <c r="I471" s="91">
        <v>0</v>
      </c>
      <c r="J471" s="90" t="s">
        <v>139</v>
      </c>
      <c r="K471" s="15"/>
      <c r="L471" s="15"/>
      <c r="M471" s="15"/>
      <c r="N471" s="15"/>
      <c r="O471" s="15"/>
    </row>
    <row r="472" spans="1:15" s="16" customFormat="1" ht="23.7" customHeight="1" x14ac:dyDescent="0.3">
      <c r="A472" s="468">
        <v>6</v>
      </c>
      <c r="B472" s="464" t="s">
        <v>140</v>
      </c>
      <c r="C472" s="465" t="s">
        <v>136</v>
      </c>
      <c r="D472" s="86" t="s">
        <v>124</v>
      </c>
      <c r="E472" s="89">
        <f>E475+E474</f>
        <v>2.9</v>
      </c>
      <c r="F472" s="89">
        <f>F475</f>
        <v>0</v>
      </c>
      <c r="G472" s="89">
        <f>G475</f>
        <v>2.81</v>
      </c>
      <c r="H472" s="89">
        <f>H475</f>
        <v>0.09</v>
      </c>
      <c r="I472" s="89">
        <f>I475</f>
        <v>0</v>
      </c>
      <c r="J472" s="85" t="s">
        <v>141</v>
      </c>
      <c r="K472" s="99"/>
      <c r="L472" s="15"/>
      <c r="M472" s="15"/>
      <c r="N472" s="15"/>
      <c r="O472" s="15"/>
    </row>
    <row r="473" spans="1:15" s="16" customFormat="1" ht="21.6" customHeight="1" x14ac:dyDescent="0.3">
      <c r="A473" s="468"/>
      <c r="B473" s="464"/>
      <c r="C473" s="465"/>
      <c r="D473" s="90" t="s">
        <v>17</v>
      </c>
      <c r="E473" s="91"/>
      <c r="F473" s="91"/>
      <c r="G473" s="91"/>
      <c r="H473" s="91"/>
      <c r="I473" s="89"/>
      <c r="J473" s="90"/>
      <c r="K473" s="99"/>
      <c r="L473" s="15"/>
      <c r="M473" s="15"/>
      <c r="N473" s="15"/>
      <c r="O473" s="15"/>
    </row>
    <row r="474" spans="1:15" s="16" customFormat="1" ht="32.4" customHeight="1" x14ac:dyDescent="0.3">
      <c r="A474" s="468"/>
      <c r="B474" s="464"/>
      <c r="C474" s="465"/>
      <c r="D474" s="90" t="s">
        <v>142</v>
      </c>
      <c r="E474" s="91">
        <v>0</v>
      </c>
      <c r="F474" s="91">
        <v>0</v>
      </c>
      <c r="G474" s="91">
        <v>0</v>
      </c>
      <c r="H474" s="91">
        <v>0</v>
      </c>
      <c r="I474" s="89">
        <v>0</v>
      </c>
      <c r="J474" s="360" t="s">
        <v>143</v>
      </c>
      <c r="K474" s="99"/>
      <c r="L474" s="15"/>
      <c r="M474" s="15"/>
      <c r="N474" s="15"/>
      <c r="O474" s="15"/>
    </row>
    <row r="475" spans="1:15" s="16" customFormat="1" ht="26.25" customHeight="1" x14ac:dyDescent="0.3">
      <c r="A475" s="468"/>
      <c r="B475" s="464"/>
      <c r="C475" s="465"/>
      <c r="D475" s="90" t="s">
        <v>18</v>
      </c>
      <c r="E475" s="91">
        <f>F475+H475+I475+G475</f>
        <v>2.9</v>
      </c>
      <c r="F475" s="91">
        <v>0</v>
      </c>
      <c r="G475" s="96">
        <v>2.81</v>
      </c>
      <c r="H475" s="96">
        <v>0.09</v>
      </c>
      <c r="I475" s="89">
        <v>0</v>
      </c>
      <c r="J475" s="90" t="s">
        <v>144</v>
      </c>
      <c r="K475" s="99"/>
      <c r="L475" s="15"/>
      <c r="M475" s="15"/>
      <c r="N475" s="15"/>
      <c r="O475" s="15"/>
    </row>
    <row r="476" spans="1:15" s="16" customFormat="1" ht="19.350000000000001" customHeight="1" x14ac:dyDescent="0.3">
      <c r="A476" s="467">
        <v>7</v>
      </c>
      <c r="B476" s="464" t="s">
        <v>145</v>
      </c>
      <c r="C476" s="464" t="s">
        <v>136</v>
      </c>
      <c r="D476" s="86" t="s">
        <v>146</v>
      </c>
      <c r="E476" s="89">
        <f>E478+E480</f>
        <v>38.5</v>
      </c>
      <c r="F476" s="89">
        <f>F478+F480</f>
        <v>0</v>
      </c>
      <c r="G476" s="89">
        <f>G478+G480</f>
        <v>33.950000000000003</v>
      </c>
      <c r="H476" s="89">
        <f>H478+H480</f>
        <v>4.55</v>
      </c>
      <c r="I476" s="89">
        <f>I478+I480</f>
        <v>0</v>
      </c>
      <c r="J476" s="465"/>
      <c r="K476" s="15"/>
      <c r="L476" s="15"/>
      <c r="M476" s="15"/>
      <c r="N476" s="15"/>
      <c r="O476" s="15"/>
    </row>
    <row r="477" spans="1:15" s="16" customFormat="1" ht="21.6" customHeight="1" x14ac:dyDescent="0.3">
      <c r="A477" s="467"/>
      <c r="B477" s="464"/>
      <c r="C477" s="464"/>
      <c r="D477" s="90" t="s">
        <v>17</v>
      </c>
      <c r="E477" s="91"/>
      <c r="F477" s="91"/>
      <c r="G477" s="91"/>
      <c r="H477" s="91"/>
      <c r="I477" s="89"/>
      <c r="J477" s="465"/>
      <c r="K477" s="15"/>
      <c r="L477" s="15"/>
      <c r="M477" s="15"/>
      <c r="N477" s="15"/>
      <c r="O477" s="15"/>
    </row>
    <row r="478" spans="1:15" s="16" customFormat="1" ht="25.95" customHeight="1" x14ac:dyDescent="0.3">
      <c r="A478" s="467"/>
      <c r="B478" s="464"/>
      <c r="C478" s="464"/>
      <c r="D478" s="90" t="s">
        <v>20</v>
      </c>
      <c r="E478" s="91">
        <f>F478+G478+H478+I478</f>
        <v>3.5</v>
      </c>
      <c r="F478" s="91">
        <v>0</v>
      </c>
      <c r="G478" s="96">
        <v>0</v>
      </c>
      <c r="H478" s="96">
        <v>3.5</v>
      </c>
      <c r="I478" s="89">
        <v>0</v>
      </c>
      <c r="J478" s="90" t="s">
        <v>147</v>
      </c>
      <c r="K478" s="15"/>
      <c r="L478" s="15"/>
      <c r="M478" s="15"/>
      <c r="N478" s="15"/>
      <c r="O478" s="15"/>
    </row>
    <row r="479" spans="1:15" s="16" customFormat="1" ht="25.95" customHeight="1" x14ac:dyDescent="0.3">
      <c r="A479" s="467"/>
      <c r="B479" s="464"/>
      <c r="C479" s="464"/>
      <c r="D479" s="90" t="s">
        <v>21</v>
      </c>
      <c r="E479" s="91">
        <v>0</v>
      </c>
      <c r="F479" s="91">
        <v>0</v>
      </c>
      <c r="G479" s="96">
        <v>0</v>
      </c>
      <c r="H479" s="96">
        <v>0</v>
      </c>
      <c r="I479" s="91">
        <v>0</v>
      </c>
      <c r="J479" s="360" t="s">
        <v>143</v>
      </c>
      <c r="K479" s="15"/>
      <c r="L479" s="15"/>
      <c r="M479" s="15"/>
      <c r="N479" s="15"/>
      <c r="O479" s="15"/>
    </row>
    <row r="480" spans="1:15" s="16" customFormat="1" ht="33.450000000000003" customHeight="1" x14ac:dyDescent="0.3">
      <c r="A480" s="467"/>
      <c r="B480" s="464"/>
      <c r="C480" s="464"/>
      <c r="D480" s="90" t="s">
        <v>30</v>
      </c>
      <c r="E480" s="91">
        <f>F480+G480+H480+I480</f>
        <v>35</v>
      </c>
      <c r="F480" s="91">
        <v>0</v>
      </c>
      <c r="G480" s="96">
        <v>33.950000000000003</v>
      </c>
      <c r="H480" s="96">
        <v>1.05</v>
      </c>
      <c r="I480" s="91">
        <v>0</v>
      </c>
      <c r="J480" s="90" t="s">
        <v>148</v>
      </c>
      <c r="K480" s="15"/>
      <c r="L480" s="15"/>
      <c r="M480" s="15"/>
      <c r="N480" s="15"/>
      <c r="O480" s="15"/>
    </row>
    <row r="481" spans="1:15" s="16" customFormat="1" ht="33.450000000000003" customHeight="1" x14ac:dyDescent="0.3">
      <c r="A481" s="467">
        <v>8</v>
      </c>
      <c r="B481" s="469" t="s">
        <v>149</v>
      </c>
      <c r="C481" s="464" t="s">
        <v>136</v>
      </c>
      <c r="D481" s="86" t="s">
        <v>124</v>
      </c>
      <c r="E481" s="89">
        <f>E483+E484</f>
        <v>11.5</v>
      </c>
      <c r="F481" s="89">
        <f>F483+F484</f>
        <v>11.5</v>
      </c>
      <c r="G481" s="89">
        <f>G483+G484</f>
        <v>0</v>
      </c>
      <c r="H481" s="89">
        <f>H483+H484</f>
        <v>0</v>
      </c>
      <c r="I481" s="89">
        <f>I483+I484</f>
        <v>0</v>
      </c>
      <c r="J481" s="464"/>
      <c r="K481" s="15"/>
      <c r="L481" s="15"/>
      <c r="M481" s="15"/>
      <c r="N481" s="15"/>
      <c r="O481" s="15"/>
    </row>
    <row r="482" spans="1:15" s="16" customFormat="1" ht="23.7" customHeight="1" x14ac:dyDescent="0.3">
      <c r="A482" s="467"/>
      <c r="B482" s="469"/>
      <c r="C482" s="464"/>
      <c r="D482" s="90" t="s">
        <v>17</v>
      </c>
      <c r="E482" s="91"/>
      <c r="F482" s="91"/>
      <c r="G482" s="91"/>
      <c r="H482" s="91"/>
      <c r="I482" s="89"/>
      <c r="J482" s="464"/>
      <c r="K482" s="15"/>
      <c r="L482" s="15"/>
      <c r="M482" s="15"/>
      <c r="N482" s="15"/>
      <c r="O482" s="15"/>
    </row>
    <row r="483" spans="1:15" s="16" customFormat="1" ht="98.85" customHeight="1" x14ac:dyDescent="0.3">
      <c r="A483" s="467"/>
      <c r="B483" s="469"/>
      <c r="C483" s="464"/>
      <c r="D483" s="90" t="s">
        <v>29</v>
      </c>
      <c r="E483" s="91">
        <f>F483+G483+H483+I483</f>
        <v>0</v>
      </c>
      <c r="F483" s="91">
        <v>0</v>
      </c>
      <c r="G483" s="96">
        <v>0</v>
      </c>
      <c r="H483" s="96">
        <v>0</v>
      </c>
      <c r="I483" s="91">
        <v>0</v>
      </c>
      <c r="J483" s="92" t="s">
        <v>150</v>
      </c>
      <c r="K483" s="15"/>
      <c r="L483" s="15"/>
      <c r="M483" s="15"/>
      <c r="N483" s="15"/>
      <c r="O483" s="15"/>
    </row>
    <row r="484" spans="1:15" s="16" customFormat="1" ht="33.450000000000003" customHeight="1" x14ac:dyDescent="0.3">
      <c r="A484" s="467"/>
      <c r="B484" s="469"/>
      <c r="C484" s="464"/>
      <c r="D484" s="90" t="s">
        <v>18</v>
      </c>
      <c r="E484" s="91">
        <f>F484+G484+H484+I484</f>
        <v>11.5</v>
      </c>
      <c r="F484" s="91">
        <v>11.5</v>
      </c>
      <c r="G484" s="96">
        <v>0</v>
      </c>
      <c r="H484" s="96">
        <v>0</v>
      </c>
      <c r="I484" s="91">
        <v>0</v>
      </c>
      <c r="J484" s="92" t="s">
        <v>151</v>
      </c>
      <c r="K484" s="15"/>
      <c r="L484" s="15"/>
      <c r="M484" s="15"/>
      <c r="N484" s="15"/>
      <c r="O484" s="15"/>
    </row>
    <row r="485" spans="1:15" s="16" customFormat="1" ht="23.4" customHeight="1" x14ac:dyDescent="0.3">
      <c r="A485" s="467">
        <v>9</v>
      </c>
      <c r="B485" s="470" t="s">
        <v>152</v>
      </c>
      <c r="C485" s="467" t="s">
        <v>123</v>
      </c>
      <c r="D485" s="86" t="s">
        <v>129</v>
      </c>
      <c r="E485" s="89">
        <f>SUM(E487:E488)</f>
        <v>10.210000000000001</v>
      </c>
      <c r="F485" s="89">
        <f>SUM(F487:F488)</f>
        <v>10</v>
      </c>
      <c r="G485" s="89">
        <f>SUM(G487:G488)</f>
        <v>0.20399999999999999</v>
      </c>
      <c r="H485" s="89">
        <f>SUM(H487:H488)</f>
        <v>6.0000000000000001E-3</v>
      </c>
      <c r="I485" s="89">
        <f>SUM(I487:I488)</f>
        <v>0</v>
      </c>
      <c r="J485" s="97" t="s">
        <v>153</v>
      </c>
      <c r="K485" s="15"/>
      <c r="L485" s="15"/>
      <c r="M485" s="15"/>
      <c r="N485" s="15"/>
      <c r="O485" s="15"/>
    </row>
    <row r="486" spans="1:15" s="16" customFormat="1" ht="22.95" customHeight="1" x14ac:dyDescent="0.3">
      <c r="A486" s="467"/>
      <c r="B486" s="470"/>
      <c r="C486" s="467"/>
      <c r="D486" s="90" t="s">
        <v>17</v>
      </c>
      <c r="E486" s="91"/>
      <c r="F486" s="91"/>
      <c r="G486" s="91"/>
      <c r="H486" s="91"/>
      <c r="I486" s="96"/>
      <c r="J486" s="97"/>
      <c r="K486" s="15"/>
      <c r="L486" s="15"/>
      <c r="M486" s="15"/>
      <c r="N486" s="15"/>
      <c r="O486" s="15"/>
    </row>
    <row r="487" spans="1:15" s="16" customFormat="1" ht="22.2" customHeight="1" x14ac:dyDescent="0.3">
      <c r="A487" s="467"/>
      <c r="B487" s="470"/>
      <c r="C487" s="467"/>
      <c r="D487" s="90" t="s">
        <v>29</v>
      </c>
      <c r="E487" s="91">
        <f>SUM(F487:I487)</f>
        <v>0</v>
      </c>
      <c r="F487" s="91">
        <v>0</v>
      </c>
      <c r="G487" s="91">
        <v>0</v>
      </c>
      <c r="H487" s="91">
        <v>0</v>
      </c>
      <c r="I487" s="96">
        <v>0</v>
      </c>
      <c r="J487" s="361" t="s">
        <v>154</v>
      </c>
      <c r="K487" s="15"/>
      <c r="L487" s="15"/>
      <c r="M487" s="15"/>
      <c r="N487" s="15"/>
      <c r="O487" s="15"/>
    </row>
    <row r="488" spans="1:15" s="16" customFormat="1" ht="62.4" customHeight="1" x14ac:dyDescent="0.3">
      <c r="A488" s="467"/>
      <c r="B488" s="470"/>
      <c r="C488" s="467"/>
      <c r="D488" s="90" t="s">
        <v>19</v>
      </c>
      <c r="E488" s="91">
        <f>SUM(F488:I488)</f>
        <v>10.210000000000001</v>
      </c>
      <c r="F488" s="91">
        <v>10</v>
      </c>
      <c r="G488" s="93">
        <v>0.20399999999999999</v>
      </c>
      <c r="H488" s="93">
        <v>6.0000000000000001E-3</v>
      </c>
      <c r="I488" s="96">
        <v>0</v>
      </c>
      <c r="J488" s="97" t="s">
        <v>155</v>
      </c>
      <c r="K488" s="97"/>
      <c r="L488" s="15"/>
      <c r="M488" s="15"/>
      <c r="N488" s="15"/>
      <c r="O488" s="15"/>
    </row>
    <row r="489" spans="1:15" s="16" customFormat="1" ht="18.75" customHeight="1" x14ac:dyDescent="0.3">
      <c r="A489" s="467">
        <v>10</v>
      </c>
      <c r="B489" s="464" t="s">
        <v>512</v>
      </c>
      <c r="C489" s="465" t="s">
        <v>136</v>
      </c>
      <c r="D489" s="86" t="s">
        <v>29</v>
      </c>
      <c r="E489" s="89">
        <f>E491</f>
        <v>14.4</v>
      </c>
      <c r="F489" s="89">
        <f>F491</f>
        <v>0</v>
      </c>
      <c r="G489" s="89">
        <f>G491</f>
        <v>13.96</v>
      </c>
      <c r="H489" s="89">
        <f>H491</f>
        <v>0.44</v>
      </c>
      <c r="I489" s="89">
        <f>I491</f>
        <v>0</v>
      </c>
      <c r="J489" s="468" t="s">
        <v>513</v>
      </c>
      <c r="K489" s="15"/>
      <c r="L489" s="15"/>
      <c r="M489" s="15"/>
      <c r="N489" s="15"/>
      <c r="O489" s="15"/>
    </row>
    <row r="490" spans="1:15" s="16" customFormat="1" x14ac:dyDescent="0.3">
      <c r="A490" s="467"/>
      <c r="B490" s="464"/>
      <c r="C490" s="465"/>
      <c r="D490" s="90" t="s">
        <v>17</v>
      </c>
      <c r="E490" s="91"/>
      <c r="F490" s="91"/>
      <c r="G490" s="91"/>
      <c r="H490" s="91"/>
      <c r="I490" s="89"/>
      <c r="J490" s="468"/>
      <c r="K490" s="15"/>
      <c r="L490" s="15"/>
      <c r="M490" s="15"/>
      <c r="N490" s="15"/>
      <c r="O490" s="15"/>
    </row>
    <row r="491" spans="1:15" s="16" customFormat="1" ht="72" customHeight="1" x14ac:dyDescent="0.3">
      <c r="A491" s="467"/>
      <c r="B491" s="464"/>
      <c r="C491" s="465"/>
      <c r="D491" s="90" t="s">
        <v>29</v>
      </c>
      <c r="E491" s="91">
        <v>14.4</v>
      </c>
      <c r="F491" s="91">
        <v>0</v>
      </c>
      <c r="G491" s="96">
        <v>13.96</v>
      </c>
      <c r="H491" s="96">
        <v>0.44</v>
      </c>
      <c r="I491" s="89">
        <v>0</v>
      </c>
      <c r="J491" s="468"/>
      <c r="K491" s="15"/>
      <c r="L491" s="15"/>
      <c r="M491" s="15"/>
      <c r="N491" s="15"/>
      <c r="O491" s="15"/>
    </row>
    <row r="492" spans="1:15" s="16" customFormat="1" ht="23.4" customHeight="1" x14ac:dyDescent="0.3">
      <c r="A492" s="467">
        <v>11</v>
      </c>
      <c r="B492" s="464" t="s">
        <v>156</v>
      </c>
      <c r="C492" s="467" t="s">
        <v>136</v>
      </c>
      <c r="D492" s="86" t="s">
        <v>129</v>
      </c>
      <c r="E492" s="89">
        <f>E494+E495+E496</f>
        <v>28</v>
      </c>
      <c r="F492" s="89">
        <f>F494+F495+F496</f>
        <v>0</v>
      </c>
      <c r="G492" s="89">
        <f>G494+G495+G496</f>
        <v>25.22</v>
      </c>
      <c r="H492" s="89">
        <f>H494+H495+H496</f>
        <v>2.7800000000000002</v>
      </c>
      <c r="I492" s="89">
        <f>I494+I495+I496</f>
        <v>0</v>
      </c>
      <c r="J492" s="97" t="s">
        <v>157</v>
      </c>
      <c r="K492" s="15"/>
      <c r="L492" s="15"/>
      <c r="M492" s="15"/>
      <c r="N492" s="15"/>
      <c r="O492" s="15"/>
    </row>
    <row r="493" spans="1:15" s="16" customFormat="1" ht="22.95" customHeight="1" x14ac:dyDescent="0.3">
      <c r="A493" s="467"/>
      <c r="B493" s="464"/>
      <c r="C493" s="467"/>
      <c r="D493" s="90" t="s">
        <v>17</v>
      </c>
      <c r="E493" s="91"/>
      <c r="F493" s="91"/>
      <c r="G493" s="91"/>
      <c r="H493" s="91"/>
      <c r="I493" s="96"/>
      <c r="J493" s="97"/>
      <c r="K493" s="15"/>
      <c r="L493" s="15"/>
      <c r="M493" s="15"/>
      <c r="N493" s="15"/>
      <c r="O493" s="15"/>
    </row>
    <row r="494" spans="1:15" s="16" customFormat="1" ht="22.95" customHeight="1" x14ac:dyDescent="0.3">
      <c r="A494" s="467"/>
      <c r="B494" s="464"/>
      <c r="C494" s="467"/>
      <c r="D494" s="90" t="s">
        <v>29</v>
      </c>
      <c r="E494" s="91">
        <f>F494+G494+H494+I494</f>
        <v>2</v>
      </c>
      <c r="F494" s="91">
        <v>0</v>
      </c>
      <c r="G494" s="91">
        <v>0</v>
      </c>
      <c r="H494" s="91">
        <v>2</v>
      </c>
      <c r="I494" s="96">
        <v>0</v>
      </c>
      <c r="J494" s="100" t="s">
        <v>158</v>
      </c>
      <c r="K494" s="15"/>
      <c r="L494" s="15"/>
      <c r="M494" s="15"/>
      <c r="N494" s="15"/>
      <c r="O494" s="15"/>
    </row>
    <row r="495" spans="1:15" s="16" customFormat="1" ht="34.35" customHeight="1" x14ac:dyDescent="0.3">
      <c r="A495" s="467"/>
      <c r="B495" s="464"/>
      <c r="C495" s="467"/>
      <c r="D495" s="90" t="s">
        <v>18</v>
      </c>
      <c r="E495" s="91">
        <f>F495+G495+H495+I495</f>
        <v>0</v>
      </c>
      <c r="F495" s="91">
        <v>0</v>
      </c>
      <c r="G495" s="96">
        <v>0</v>
      </c>
      <c r="H495" s="96">
        <v>0</v>
      </c>
      <c r="I495" s="96">
        <v>0</v>
      </c>
      <c r="J495" s="361" t="s">
        <v>143</v>
      </c>
      <c r="K495" s="15"/>
      <c r="L495" s="15"/>
      <c r="M495" s="15"/>
      <c r="N495" s="15"/>
      <c r="O495" s="15"/>
    </row>
    <row r="496" spans="1:15" s="16" customFormat="1" ht="38.700000000000003" customHeight="1" x14ac:dyDescent="0.3">
      <c r="A496" s="467"/>
      <c r="B496" s="464"/>
      <c r="C496" s="467"/>
      <c r="D496" s="347" t="s">
        <v>159</v>
      </c>
      <c r="E496" s="348">
        <f>F496+G496+H496+I496</f>
        <v>26</v>
      </c>
      <c r="F496" s="348">
        <v>0</v>
      </c>
      <c r="G496" s="348">
        <v>25.22</v>
      </c>
      <c r="H496" s="348">
        <v>0.78</v>
      </c>
      <c r="I496" s="349">
        <v>0</v>
      </c>
      <c r="J496" s="97" t="s">
        <v>160</v>
      </c>
      <c r="K496" s="15"/>
      <c r="L496" s="15"/>
      <c r="M496" s="15"/>
      <c r="N496" s="15"/>
      <c r="O496" s="15"/>
    </row>
    <row r="497" spans="1:15" s="16" customFormat="1" ht="29.25" customHeight="1" x14ac:dyDescent="0.3">
      <c r="A497" s="467">
        <v>12</v>
      </c>
      <c r="B497" s="471" t="s">
        <v>161</v>
      </c>
      <c r="C497" s="468" t="s">
        <v>26</v>
      </c>
      <c r="D497" s="86" t="s">
        <v>162</v>
      </c>
      <c r="E497" s="89">
        <f>SUM(E499:E499)</f>
        <v>70.5</v>
      </c>
      <c r="F497" s="89">
        <f>SUM(F499:F499)</f>
        <v>67.5</v>
      </c>
      <c r="G497" s="89">
        <f>SUM(G499:G499)</f>
        <v>0</v>
      </c>
      <c r="H497" s="89">
        <f>SUM(H499:H499)</f>
        <v>3</v>
      </c>
      <c r="I497" s="89">
        <f>SUM(I499:I499)</f>
        <v>0</v>
      </c>
      <c r="J497" s="97"/>
      <c r="K497" s="99"/>
      <c r="L497" s="15"/>
      <c r="M497" s="15"/>
      <c r="N497" s="15"/>
      <c r="O497" s="15"/>
    </row>
    <row r="498" spans="1:15" s="16" customFormat="1" ht="20.399999999999999" customHeight="1" x14ac:dyDescent="0.3">
      <c r="A498" s="467"/>
      <c r="B498" s="471"/>
      <c r="C498" s="468"/>
      <c r="D498" s="90" t="s">
        <v>17</v>
      </c>
      <c r="E498" s="91"/>
      <c r="F498" s="91"/>
      <c r="G498" s="91"/>
      <c r="H498" s="91"/>
      <c r="I498" s="96"/>
      <c r="J498" s="98"/>
      <c r="K498" s="99"/>
      <c r="L498" s="15"/>
      <c r="M498" s="15"/>
      <c r="N498" s="15"/>
      <c r="O498" s="15"/>
    </row>
    <row r="499" spans="1:15" s="16" customFormat="1" ht="68.849999999999994" customHeight="1" x14ac:dyDescent="0.3">
      <c r="A499" s="467"/>
      <c r="B499" s="471"/>
      <c r="C499" s="468"/>
      <c r="D499" s="90" t="s">
        <v>29</v>
      </c>
      <c r="E499" s="91">
        <f>SUM(F499:I499)</f>
        <v>70.5</v>
      </c>
      <c r="F499" s="91">
        <v>67.5</v>
      </c>
      <c r="G499" s="96">
        <v>0</v>
      </c>
      <c r="H499" s="96">
        <v>3</v>
      </c>
      <c r="I499" s="96">
        <v>0</v>
      </c>
      <c r="J499" s="98" t="s">
        <v>163</v>
      </c>
      <c r="K499" s="99"/>
      <c r="L499" s="15"/>
      <c r="M499" s="15"/>
      <c r="N499" s="15"/>
      <c r="O499" s="15"/>
    </row>
    <row r="500" spans="1:15" s="5" customFormat="1" ht="17.25" customHeight="1" x14ac:dyDescent="0.3">
      <c r="A500" s="472"/>
      <c r="B500" s="473" t="s">
        <v>164</v>
      </c>
      <c r="C500" s="473"/>
      <c r="D500" s="22" t="s">
        <v>27</v>
      </c>
      <c r="E500" s="25">
        <f>E502+E503+E504+E505+E506+E507</f>
        <v>201.71231</v>
      </c>
      <c r="F500" s="25">
        <f>F502+F503+F504+F505+F506+F507</f>
        <v>106.21831</v>
      </c>
      <c r="G500" s="25">
        <f>G502+G503+G504+G505+G506+G507</f>
        <v>84.368000000000009</v>
      </c>
      <c r="H500" s="25">
        <f>H502+H503+H504+H505+H506+H507</f>
        <v>11.126000000000001</v>
      </c>
      <c r="I500" s="25">
        <f>I502+I503+I504+I505+I506+I507</f>
        <v>0</v>
      </c>
      <c r="J500" s="474"/>
      <c r="K500" s="15"/>
      <c r="L500" s="4"/>
      <c r="M500" s="4"/>
      <c r="N500" s="4"/>
      <c r="O500" s="4"/>
    </row>
    <row r="501" spans="1:15" s="5" customFormat="1" x14ac:dyDescent="0.3">
      <c r="A501" s="472"/>
      <c r="B501" s="473"/>
      <c r="C501" s="473"/>
      <c r="D501" s="22" t="s">
        <v>17</v>
      </c>
      <c r="E501" s="25"/>
      <c r="F501" s="25"/>
      <c r="G501" s="25"/>
      <c r="H501" s="25"/>
      <c r="I501" s="25"/>
      <c r="J501" s="474"/>
      <c r="K501" s="15"/>
      <c r="L501" s="4"/>
      <c r="M501" s="4"/>
      <c r="N501" s="4"/>
      <c r="O501" s="4"/>
    </row>
    <row r="502" spans="1:15" s="5" customFormat="1" ht="18.75" customHeight="1" x14ac:dyDescent="0.3">
      <c r="A502" s="472"/>
      <c r="B502" s="473"/>
      <c r="C502" s="473"/>
      <c r="D502" s="22" t="s">
        <v>29</v>
      </c>
      <c r="E502" s="25">
        <f t="shared" ref="E502:E507" si="21">G502+H502+I502+F502</f>
        <v>98.392310000000009</v>
      </c>
      <c r="F502" s="25">
        <f>F499+F491+F487+F483+F474+F471+F468+F462+F458+F454+F494</f>
        <v>74.718310000000002</v>
      </c>
      <c r="G502" s="25">
        <f>G499+G491+G487+G483+G474+G471+G468+G462+G458+G454+G494</f>
        <v>18.100000000000001</v>
      </c>
      <c r="H502" s="25">
        <f>H499+H491+H487+H483+H474+H471+H468+H462+H458+H454+H494</f>
        <v>5.5739999999999998</v>
      </c>
      <c r="I502" s="25">
        <f>I499+I491+I487+I483+I474+I471+I468+I462+I458+I454+I494</f>
        <v>0</v>
      </c>
      <c r="J502" s="474"/>
      <c r="K502" s="15"/>
      <c r="L502" s="4"/>
      <c r="M502" s="4"/>
      <c r="N502" s="4"/>
      <c r="O502" s="4"/>
    </row>
    <row r="503" spans="1:15" s="5" customFormat="1" x14ac:dyDescent="0.3">
      <c r="A503" s="472"/>
      <c r="B503" s="473"/>
      <c r="C503" s="473"/>
      <c r="D503" s="22" t="s">
        <v>18</v>
      </c>
      <c r="E503" s="25">
        <f t="shared" si="21"/>
        <v>16.399999999999999</v>
      </c>
      <c r="F503" s="25">
        <f>F495+F484+F475+F463</f>
        <v>11.5</v>
      </c>
      <c r="G503" s="25">
        <f>G495+G484+G475+G463</f>
        <v>4.75</v>
      </c>
      <c r="H503" s="25">
        <f>H495+H484+H475+H463</f>
        <v>0.15</v>
      </c>
      <c r="I503" s="25">
        <f>I495+I484+I475+I463</f>
        <v>0</v>
      </c>
      <c r="J503" s="474"/>
      <c r="K503" s="15"/>
      <c r="L503" s="4"/>
      <c r="M503" s="4"/>
      <c r="N503" s="4"/>
      <c r="O503" s="4"/>
    </row>
    <row r="504" spans="1:15" s="5" customFormat="1" x14ac:dyDescent="0.3">
      <c r="A504" s="472"/>
      <c r="B504" s="473"/>
      <c r="C504" s="473"/>
      <c r="D504" s="22" t="s">
        <v>19</v>
      </c>
      <c r="E504" s="25">
        <f t="shared" si="21"/>
        <v>48.42</v>
      </c>
      <c r="F504" s="25">
        <f>F496+F488+F464+F459</f>
        <v>20</v>
      </c>
      <c r="G504" s="25">
        <f>G496+G488+G464+G459</f>
        <v>27.568000000000001</v>
      </c>
      <c r="H504" s="25">
        <f>H496+H488+H464+H459</f>
        <v>0.85200000000000009</v>
      </c>
      <c r="I504" s="25">
        <f>I496+I488+I464+I459</f>
        <v>0</v>
      </c>
      <c r="J504" s="474"/>
      <c r="K504" s="15"/>
      <c r="L504" s="4"/>
      <c r="M504" s="4"/>
      <c r="N504" s="4"/>
      <c r="O504" s="4"/>
    </row>
    <row r="505" spans="1:15" s="5" customFormat="1" x14ac:dyDescent="0.3">
      <c r="A505" s="472"/>
      <c r="B505" s="473"/>
      <c r="C505" s="473"/>
      <c r="D505" s="22" t="s">
        <v>20</v>
      </c>
      <c r="E505" s="25">
        <f t="shared" si="21"/>
        <v>3.5</v>
      </c>
      <c r="F505" s="25">
        <f t="shared" ref="F505:I507" si="22">F478</f>
        <v>0</v>
      </c>
      <c r="G505" s="25">
        <f t="shared" si="22"/>
        <v>0</v>
      </c>
      <c r="H505" s="25">
        <f t="shared" si="22"/>
        <v>3.5</v>
      </c>
      <c r="I505" s="25">
        <f t="shared" si="22"/>
        <v>0</v>
      </c>
      <c r="J505" s="474"/>
      <c r="K505" s="15"/>
      <c r="L505" s="4"/>
      <c r="M505" s="4"/>
      <c r="N505" s="4"/>
      <c r="O505" s="4"/>
    </row>
    <row r="506" spans="1:15" s="5" customFormat="1" x14ac:dyDescent="0.3">
      <c r="A506" s="472"/>
      <c r="B506" s="473"/>
      <c r="C506" s="473"/>
      <c r="D506" s="22" t="s">
        <v>21</v>
      </c>
      <c r="E506" s="25">
        <f t="shared" si="21"/>
        <v>0</v>
      </c>
      <c r="F506" s="25">
        <f t="shared" si="22"/>
        <v>0</v>
      </c>
      <c r="G506" s="25">
        <f t="shared" si="22"/>
        <v>0</v>
      </c>
      <c r="H506" s="25">
        <f t="shared" si="22"/>
        <v>0</v>
      </c>
      <c r="I506" s="25">
        <f t="shared" si="22"/>
        <v>0</v>
      </c>
      <c r="J506" s="474"/>
      <c r="K506" s="15"/>
      <c r="L506" s="4"/>
      <c r="M506" s="4"/>
      <c r="N506" s="4"/>
      <c r="O506" s="4"/>
    </row>
    <row r="507" spans="1:15" s="5" customFormat="1" x14ac:dyDescent="0.3">
      <c r="A507" s="472"/>
      <c r="B507" s="473"/>
      <c r="C507" s="473"/>
      <c r="D507" s="22" t="s">
        <v>30</v>
      </c>
      <c r="E507" s="25">
        <f t="shared" si="21"/>
        <v>35</v>
      </c>
      <c r="F507" s="25">
        <f t="shared" si="22"/>
        <v>0</v>
      </c>
      <c r="G507" s="25">
        <f t="shared" si="22"/>
        <v>33.950000000000003</v>
      </c>
      <c r="H507" s="25">
        <f t="shared" si="22"/>
        <v>1.05</v>
      </c>
      <c r="I507" s="25">
        <f t="shared" si="22"/>
        <v>0</v>
      </c>
      <c r="J507" s="474"/>
      <c r="K507" s="15"/>
      <c r="L507" s="4"/>
      <c r="M507" s="4"/>
      <c r="N507" s="4"/>
      <c r="O507" s="4"/>
    </row>
    <row r="508" spans="1:15" s="5" customFormat="1" ht="30.75" customHeight="1" x14ac:dyDescent="0.3">
      <c r="A508" s="475" t="s">
        <v>165</v>
      </c>
      <c r="B508" s="475"/>
      <c r="C508" s="475"/>
      <c r="D508" s="475"/>
      <c r="E508" s="475"/>
      <c r="F508" s="475"/>
      <c r="G508" s="475"/>
      <c r="H508" s="475"/>
      <c r="I508" s="475"/>
      <c r="J508" s="475"/>
      <c r="K508" s="15"/>
      <c r="L508" s="4"/>
      <c r="M508" s="4"/>
      <c r="N508" s="4"/>
      <c r="O508" s="4"/>
    </row>
    <row r="509" spans="1:15" s="5" customFormat="1" ht="30.75" customHeight="1" x14ac:dyDescent="0.3">
      <c r="A509" s="476">
        <v>1</v>
      </c>
      <c r="B509" s="477" t="s">
        <v>166</v>
      </c>
      <c r="C509" s="445" t="s">
        <v>117</v>
      </c>
      <c r="D509" s="102" t="s">
        <v>167</v>
      </c>
      <c r="E509" s="102">
        <f>E511+E512+E513+E514</f>
        <v>1266</v>
      </c>
      <c r="F509" s="102">
        <f>F511+F512+F513+F514</f>
        <v>0</v>
      </c>
      <c r="G509" s="102">
        <f>G511+G512+G513+G514</f>
        <v>1266</v>
      </c>
      <c r="H509" s="102">
        <f>H511+H512+H513+H514</f>
        <v>0</v>
      </c>
      <c r="I509" s="102">
        <f>I511+I512+I513+I514</f>
        <v>0</v>
      </c>
      <c r="J509" s="445" t="s">
        <v>168</v>
      </c>
      <c r="K509" s="15"/>
      <c r="L509" s="4"/>
      <c r="M509" s="4"/>
      <c r="N509" s="4"/>
      <c r="O509" s="4"/>
    </row>
    <row r="510" spans="1:15" s="5" customFormat="1" ht="30.75" customHeight="1" x14ac:dyDescent="0.3">
      <c r="A510" s="476"/>
      <c r="B510" s="477"/>
      <c r="C510" s="445"/>
      <c r="D510" s="103" t="s">
        <v>17</v>
      </c>
      <c r="E510" s="103" t="s">
        <v>28</v>
      </c>
      <c r="F510" s="103" t="s">
        <v>28</v>
      </c>
      <c r="G510" s="103" t="s">
        <v>28</v>
      </c>
      <c r="H510" s="103" t="s">
        <v>28</v>
      </c>
      <c r="I510" s="103" t="s">
        <v>28</v>
      </c>
      <c r="J510" s="445"/>
      <c r="K510" s="15"/>
      <c r="L510" s="4"/>
      <c r="M510" s="4"/>
      <c r="N510" s="4"/>
      <c r="O510" s="4"/>
    </row>
    <row r="511" spans="1:15" s="5" customFormat="1" ht="30.75" customHeight="1" x14ac:dyDescent="0.3">
      <c r="A511" s="476"/>
      <c r="B511" s="477"/>
      <c r="C511" s="445"/>
      <c r="D511" s="103" t="s">
        <v>29</v>
      </c>
      <c r="E511" s="103">
        <f>F511+G511+H511+I511</f>
        <v>367.7</v>
      </c>
      <c r="F511" s="103">
        <v>0</v>
      </c>
      <c r="G511" s="103">
        <v>367.7</v>
      </c>
      <c r="H511" s="103">
        <v>0</v>
      </c>
      <c r="I511" s="103">
        <v>0</v>
      </c>
      <c r="J511" s="445"/>
      <c r="K511" s="15"/>
      <c r="L511" s="4"/>
      <c r="M511" s="4"/>
      <c r="N511" s="4"/>
      <c r="O511" s="4"/>
    </row>
    <row r="512" spans="1:15" s="5" customFormat="1" ht="30.75" customHeight="1" x14ac:dyDescent="0.3">
      <c r="A512" s="476"/>
      <c r="B512" s="477"/>
      <c r="C512" s="445"/>
      <c r="D512" s="103" t="s">
        <v>18</v>
      </c>
      <c r="E512" s="103">
        <f>F512+G512+H512+I512</f>
        <v>898.3</v>
      </c>
      <c r="F512" s="103">
        <v>0</v>
      </c>
      <c r="G512" s="103">
        <v>898.3</v>
      </c>
      <c r="H512" s="103">
        <v>0</v>
      </c>
      <c r="I512" s="103">
        <v>0</v>
      </c>
      <c r="J512" s="445"/>
      <c r="K512" s="15"/>
      <c r="L512" s="4"/>
      <c r="M512" s="4"/>
      <c r="N512" s="4"/>
      <c r="O512" s="4"/>
    </row>
    <row r="513" spans="1:15" s="5" customFormat="1" ht="30.75" customHeight="1" x14ac:dyDescent="0.3">
      <c r="A513" s="476"/>
      <c r="B513" s="477"/>
      <c r="C513" s="445"/>
      <c r="D513" s="103" t="s">
        <v>19</v>
      </c>
      <c r="E513" s="103">
        <f>F513+G513+H513+I513</f>
        <v>0</v>
      </c>
      <c r="F513" s="103">
        <v>0</v>
      </c>
      <c r="G513" s="103">
        <v>0</v>
      </c>
      <c r="H513" s="103">
        <v>0</v>
      </c>
      <c r="I513" s="103">
        <v>0</v>
      </c>
      <c r="J513" s="445"/>
      <c r="K513" s="15"/>
      <c r="L513" s="4"/>
      <c r="M513" s="4"/>
      <c r="N513" s="4"/>
      <c r="O513" s="4"/>
    </row>
    <row r="514" spans="1:15" s="5" customFormat="1" ht="30.75" customHeight="1" x14ac:dyDescent="0.3">
      <c r="A514" s="476"/>
      <c r="B514" s="477"/>
      <c r="C514" s="445"/>
      <c r="D514" s="103" t="s">
        <v>20</v>
      </c>
      <c r="E514" s="103">
        <f>F514+G514+H514+I514</f>
        <v>0</v>
      </c>
      <c r="F514" s="103">
        <v>0</v>
      </c>
      <c r="G514" s="103">
        <v>0</v>
      </c>
      <c r="H514" s="103">
        <v>0</v>
      </c>
      <c r="I514" s="103">
        <v>0</v>
      </c>
      <c r="J514" s="445"/>
      <c r="K514" s="15"/>
      <c r="L514" s="4"/>
      <c r="M514" s="4"/>
      <c r="N514" s="4"/>
      <c r="O514" s="4"/>
    </row>
    <row r="515" spans="1:15" s="5" customFormat="1" ht="30.75" customHeight="1" x14ac:dyDescent="0.3">
      <c r="A515" s="476">
        <v>2</v>
      </c>
      <c r="B515" s="477" t="s">
        <v>169</v>
      </c>
      <c r="C515" s="477" t="s">
        <v>117</v>
      </c>
      <c r="D515" s="102" t="s">
        <v>167</v>
      </c>
      <c r="E515" s="102">
        <f>F515+G515+H515+I515</f>
        <v>270</v>
      </c>
      <c r="F515" s="102">
        <v>0</v>
      </c>
      <c r="G515" s="102">
        <v>270</v>
      </c>
      <c r="H515" s="102">
        <v>0</v>
      </c>
      <c r="I515" s="102">
        <v>0</v>
      </c>
      <c r="J515" s="477" t="s">
        <v>170</v>
      </c>
      <c r="K515" s="15"/>
      <c r="L515" s="4"/>
      <c r="M515" s="4"/>
      <c r="N515" s="4"/>
      <c r="O515" s="4"/>
    </row>
    <row r="516" spans="1:15" s="5" customFormat="1" ht="30.75" customHeight="1" x14ac:dyDescent="0.3">
      <c r="A516" s="476"/>
      <c r="B516" s="477"/>
      <c r="C516" s="477"/>
      <c r="D516" s="103" t="s">
        <v>17</v>
      </c>
      <c r="E516" s="103" t="s">
        <v>28</v>
      </c>
      <c r="F516" s="103" t="s">
        <v>28</v>
      </c>
      <c r="G516" s="103" t="s">
        <v>28</v>
      </c>
      <c r="H516" s="103" t="s">
        <v>28</v>
      </c>
      <c r="I516" s="103" t="s">
        <v>28</v>
      </c>
      <c r="J516" s="477"/>
      <c r="K516" s="15"/>
      <c r="L516" s="4"/>
      <c r="M516" s="4"/>
      <c r="N516" s="4"/>
      <c r="O516" s="4"/>
    </row>
    <row r="517" spans="1:15" s="5" customFormat="1" ht="30.75" customHeight="1" x14ac:dyDescent="0.3">
      <c r="A517" s="476"/>
      <c r="B517" s="477"/>
      <c r="C517" s="477"/>
      <c r="D517" s="103" t="s">
        <v>29</v>
      </c>
      <c r="E517" s="103">
        <f>F517+G517+H517+I517</f>
        <v>20</v>
      </c>
      <c r="F517" s="103">
        <v>0</v>
      </c>
      <c r="G517" s="103">
        <v>20</v>
      </c>
      <c r="H517" s="103">
        <v>0</v>
      </c>
      <c r="I517" s="103">
        <v>0</v>
      </c>
      <c r="J517" s="477"/>
      <c r="K517" s="15"/>
      <c r="L517" s="4"/>
      <c r="M517" s="4"/>
      <c r="N517" s="4"/>
      <c r="O517" s="4"/>
    </row>
    <row r="518" spans="1:15" s="5" customFormat="1" ht="30.75" customHeight="1" x14ac:dyDescent="0.3">
      <c r="A518" s="476"/>
      <c r="B518" s="477"/>
      <c r="C518" s="477"/>
      <c r="D518" s="103" t="s">
        <v>18</v>
      </c>
      <c r="E518" s="103">
        <f>F518+G518+H518+I518</f>
        <v>125</v>
      </c>
      <c r="F518" s="103">
        <v>0</v>
      </c>
      <c r="G518" s="103">
        <v>125</v>
      </c>
      <c r="H518" s="103">
        <v>0</v>
      </c>
      <c r="I518" s="103">
        <v>0</v>
      </c>
      <c r="J518" s="477"/>
      <c r="K518" s="15"/>
      <c r="L518" s="4"/>
      <c r="M518" s="4"/>
      <c r="N518" s="4"/>
      <c r="O518" s="4"/>
    </row>
    <row r="519" spans="1:15" s="5" customFormat="1" ht="30.75" customHeight="1" x14ac:dyDescent="0.3">
      <c r="A519" s="476"/>
      <c r="B519" s="477"/>
      <c r="C519" s="477"/>
      <c r="D519" s="103" t="s">
        <v>19</v>
      </c>
      <c r="E519" s="103">
        <f>F519+G519+H519+I519</f>
        <v>125</v>
      </c>
      <c r="F519" s="103">
        <v>0</v>
      </c>
      <c r="G519" s="103">
        <v>125</v>
      </c>
      <c r="H519" s="103">
        <v>0</v>
      </c>
      <c r="I519" s="103">
        <v>0</v>
      </c>
      <c r="J519" s="477"/>
      <c r="K519" s="15"/>
      <c r="L519" s="4"/>
      <c r="M519" s="4"/>
      <c r="N519" s="4"/>
      <c r="O519" s="4"/>
    </row>
    <row r="520" spans="1:15" s="5" customFormat="1" ht="30.75" customHeight="1" x14ac:dyDescent="0.3">
      <c r="A520" s="476"/>
      <c r="B520" s="477"/>
      <c r="C520" s="477"/>
      <c r="D520" s="104" t="s">
        <v>20</v>
      </c>
      <c r="E520" s="103">
        <f>F520+G520+H520+I520</f>
        <v>0</v>
      </c>
      <c r="F520" s="104">
        <v>0</v>
      </c>
      <c r="G520" s="104">
        <v>0</v>
      </c>
      <c r="H520" s="104">
        <v>0</v>
      </c>
      <c r="I520" s="104">
        <v>0</v>
      </c>
      <c r="J520" s="477"/>
      <c r="K520" s="15"/>
      <c r="L520" s="4"/>
      <c r="M520" s="4"/>
      <c r="N520" s="4"/>
      <c r="O520" s="4"/>
    </row>
    <row r="521" spans="1:15" s="16" customFormat="1" ht="22.95" customHeight="1" x14ac:dyDescent="0.3">
      <c r="A521" s="478">
        <v>3</v>
      </c>
      <c r="B521" s="478" t="s">
        <v>171</v>
      </c>
      <c r="C521" s="478" t="s">
        <v>172</v>
      </c>
      <c r="D521" s="105" t="s">
        <v>167</v>
      </c>
      <c r="E521" s="106">
        <f>E523+E524+E525+E526</f>
        <v>140</v>
      </c>
      <c r="F521" s="106">
        <f>F523+F524+F525+F526</f>
        <v>0</v>
      </c>
      <c r="G521" s="106">
        <f>G523+G524+G525+G526</f>
        <v>140</v>
      </c>
      <c r="H521" s="106">
        <f>H523+H524+H525+H526</f>
        <v>0</v>
      </c>
      <c r="I521" s="106">
        <f>I523+I524+I525+I526</f>
        <v>0</v>
      </c>
      <c r="J521" s="478" t="s">
        <v>173</v>
      </c>
      <c r="K521" s="15"/>
      <c r="L521" s="15"/>
      <c r="M521" s="15"/>
      <c r="N521" s="15"/>
      <c r="O521" s="15"/>
    </row>
    <row r="522" spans="1:15" s="16" customFormat="1" ht="23.25" customHeight="1" x14ac:dyDescent="0.3">
      <c r="A522" s="478"/>
      <c r="B522" s="478"/>
      <c r="C522" s="478"/>
      <c r="D522" s="90" t="s">
        <v>17</v>
      </c>
      <c r="E522" s="96"/>
      <c r="F522" s="96"/>
      <c r="G522" s="107"/>
      <c r="H522" s="108"/>
      <c r="I522" s="109"/>
      <c r="J522" s="478"/>
      <c r="K522" s="15"/>
      <c r="L522" s="15"/>
      <c r="M522" s="15"/>
      <c r="N522" s="15"/>
      <c r="O522" s="15"/>
    </row>
    <row r="523" spans="1:15" s="16" customFormat="1" ht="23.25" customHeight="1" x14ac:dyDescent="0.3">
      <c r="A523" s="478"/>
      <c r="B523" s="478"/>
      <c r="C523" s="478"/>
      <c r="D523" s="90" t="s">
        <v>29</v>
      </c>
      <c r="E523" s="96">
        <f>F523+G523+H523+I523</f>
        <v>20</v>
      </c>
      <c r="F523" s="96">
        <v>0</v>
      </c>
      <c r="G523" s="107">
        <v>20</v>
      </c>
      <c r="H523" s="96">
        <v>0</v>
      </c>
      <c r="I523" s="109">
        <v>0</v>
      </c>
      <c r="J523" s="478"/>
      <c r="K523" s="15"/>
      <c r="L523" s="15"/>
      <c r="M523" s="15"/>
      <c r="N523" s="15"/>
      <c r="O523" s="15"/>
    </row>
    <row r="524" spans="1:15" s="16" customFormat="1" ht="23.25" customHeight="1" x14ac:dyDescent="0.3">
      <c r="A524" s="478"/>
      <c r="B524" s="478"/>
      <c r="C524" s="478"/>
      <c r="D524" s="90" t="s">
        <v>18</v>
      </c>
      <c r="E524" s="96">
        <f>F524+G524+H524+I524</f>
        <v>20</v>
      </c>
      <c r="F524" s="96">
        <v>0</v>
      </c>
      <c r="G524" s="107">
        <v>20</v>
      </c>
      <c r="H524" s="96">
        <v>0</v>
      </c>
      <c r="I524" s="109">
        <v>0</v>
      </c>
      <c r="J524" s="478"/>
      <c r="K524" s="15"/>
      <c r="L524" s="15"/>
      <c r="M524" s="15"/>
      <c r="N524" s="15"/>
      <c r="O524" s="15"/>
    </row>
    <row r="525" spans="1:15" s="16" customFormat="1" ht="23.25" customHeight="1" x14ac:dyDescent="0.3">
      <c r="A525" s="478"/>
      <c r="B525" s="478"/>
      <c r="C525" s="478"/>
      <c r="D525" s="90" t="s">
        <v>19</v>
      </c>
      <c r="E525" s="96">
        <f>F525+G525+H525+I525</f>
        <v>60</v>
      </c>
      <c r="F525" s="96">
        <v>0</v>
      </c>
      <c r="G525" s="107">
        <v>60</v>
      </c>
      <c r="H525" s="96">
        <v>0</v>
      </c>
      <c r="I525" s="109">
        <v>0</v>
      </c>
      <c r="J525" s="478"/>
      <c r="K525" s="15"/>
      <c r="L525" s="15"/>
      <c r="M525" s="15"/>
      <c r="N525" s="15"/>
      <c r="O525" s="15"/>
    </row>
    <row r="526" spans="1:15" s="16" customFormat="1" ht="127.95" customHeight="1" x14ac:dyDescent="0.3">
      <c r="A526" s="478"/>
      <c r="B526" s="478"/>
      <c r="C526" s="478"/>
      <c r="D526" s="90" t="s">
        <v>20</v>
      </c>
      <c r="E526" s="96">
        <f>F526+G526+H526+I526</f>
        <v>40</v>
      </c>
      <c r="F526" s="96">
        <v>0</v>
      </c>
      <c r="G526" s="107">
        <v>40</v>
      </c>
      <c r="H526" s="96">
        <v>0</v>
      </c>
      <c r="I526" s="109">
        <v>0</v>
      </c>
      <c r="J526" s="478"/>
      <c r="K526" s="15"/>
      <c r="L526" s="15"/>
      <c r="M526" s="15"/>
      <c r="N526" s="15"/>
      <c r="O526" s="15"/>
    </row>
    <row r="527" spans="1:15" s="16" customFormat="1" ht="26.25" customHeight="1" x14ac:dyDescent="0.3">
      <c r="A527" s="465">
        <v>4</v>
      </c>
      <c r="B527" s="465" t="s">
        <v>174</v>
      </c>
      <c r="C527" s="465" t="s">
        <v>175</v>
      </c>
      <c r="D527" s="86" t="s">
        <v>167</v>
      </c>
      <c r="E527" s="110">
        <f>E529+E530+E531+E532</f>
        <v>310.09000000000003</v>
      </c>
      <c r="F527" s="110">
        <f>F529+F530+F531+F532</f>
        <v>0</v>
      </c>
      <c r="G527" s="110">
        <f>G529+G530+G531+G532</f>
        <v>310.09000000000003</v>
      </c>
      <c r="H527" s="110">
        <f>H529+H530+H531+H532</f>
        <v>0</v>
      </c>
      <c r="I527" s="110">
        <f>I529+I530+I531+I532</f>
        <v>0</v>
      </c>
      <c r="J527" s="422" t="s">
        <v>479</v>
      </c>
      <c r="K527" s="15"/>
      <c r="L527" s="15"/>
      <c r="M527" s="15"/>
      <c r="N527" s="15"/>
      <c r="O527" s="15"/>
    </row>
    <row r="528" spans="1:15" s="16" customFormat="1" ht="28.5" customHeight="1" x14ac:dyDescent="0.3">
      <c r="A528" s="465"/>
      <c r="B528" s="465"/>
      <c r="C528" s="465"/>
      <c r="D528" s="90" t="s">
        <v>17</v>
      </c>
      <c r="E528" s="111" t="s">
        <v>28</v>
      </c>
      <c r="F528" s="112" t="s">
        <v>28</v>
      </c>
      <c r="G528" s="112" t="s">
        <v>28</v>
      </c>
      <c r="H528" s="112" t="s">
        <v>28</v>
      </c>
      <c r="I528" s="113" t="s">
        <v>28</v>
      </c>
      <c r="J528" s="422"/>
      <c r="K528" s="15"/>
      <c r="L528" s="15"/>
      <c r="M528" s="15"/>
      <c r="N528" s="15"/>
      <c r="O528" s="15"/>
    </row>
    <row r="529" spans="1:15" s="16" customFormat="1" ht="23.25" customHeight="1" x14ac:dyDescent="0.3">
      <c r="A529" s="465"/>
      <c r="B529" s="465"/>
      <c r="C529" s="465"/>
      <c r="D529" s="90" t="s">
        <v>142</v>
      </c>
      <c r="E529" s="114">
        <f>F529+G529+H529+I529</f>
        <v>144.36000000000001</v>
      </c>
      <c r="F529" s="112">
        <v>0</v>
      </c>
      <c r="G529" s="112">
        <v>144.36000000000001</v>
      </c>
      <c r="H529" s="112">
        <v>0</v>
      </c>
      <c r="I529" s="112">
        <v>0</v>
      </c>
      <c r="J529" s="422"/>
      <c r="K529" s="15"/>
      <c r="L529" s="15"/>
      <c r="M529" s="15"/>
      <c r="N529" s="15"/>
      <c r="O529" s="15"/>
    </row>
    <row r="530" spans="1:15" s="16" customFormat="1" ht="23.25" customHeight="1" x14ac:dyDescent="0.3">
      <c r="A530" s="465"/>
      <c r="B530" s="465"/>
      <c r="C530" s="465"/>
      <c r="D530" s="90" t="s">
        <v>18</v>
      </c>
      <c r="E530" s="114">
        <f>F530+G530+H530+I530</f>
        <v>165.73</v>
      </c>
      <c r="F530" s="112">
        <v>0</v>
      </c>
      <c r="G530" s="112">
        <v>165.73</v>
      </c>
      <c r="H530" s="112">
        <v>0</v>
      </c>
      <c r="I530" s="112">
        <v>0</v>
      </c>
      <c r="J530" s="422"/>
      <c r="K530" s="15"/>
      <c r="L530" s="15"/>
      <c r="M530" s="15"/>
      <c r="N530" s="15"/>
      <c r="O530" s="15"/>
    </row>
    <row r="531" spans="1:15" s="16" customFormat="1" ht="23.25" customHeight="1" x14ac:dyDescent="0.3">
      <c r="A531" s="465"/>
      <c r="B531" s="465"/>
      <c r="C531" s="465"/>
      <c r="D531" s="90" t="s">
        <v>159</v>
      </c>
      <c r="E531" s="114">
        <f>F531+G531+H531+I531</f>
        <v>0</v>
      </c>
      <c r="F531" s="112">
        <v>0</v>
      </c>
      <c r="G531" s="112">
        <v>0</v>
      </c>
      <c r="H531" s="112">
        <v>0</v>
      </c>
      <c r="I531" s="112">
        <v>0</v>
      </c>
      <c r="J531" s="422"/>
      <c r="K531" s="15"/>
      <c r="L531" s="15"/>
      <c r="M531" s="15"/>
      <c r="N531" s="15"/>
      <c r="O531" s="15"/>
    </row>
    <row r="532" spans="1:15" s="16" customFormat="1" ht="20.399999999999999" customHeight="1" x14ac:dyDescent="0.3">
      <c r="A532" s="465"/>
      <c r="B532" s="465"/>
      <c r="C532" s="465"/>
      <c r="D532" s="90" t="s">
        <v>20</v>
      </c>
      <c r="E532" s="114">
        <f>F532+G532+H532+I532</f>
        <v>0</v>
      </c>
      <c r="F532" s="112">
        <v>0</v>
      </c>
      <c r="G532" s="112">
        <v>0</v>
      </c>
      <c r="H532" s="112">
        <v>0</v>
      </c>
      <c r="I532" s="112">
        <v>0</v>
      </c>
      <c r="J532" s="422"/>
      <c r="K532" s="15"/>
      <c r="L532" s="15"/>
      <c r="M532" s="15"/>
      <c r="N532" s="15"/>
      <c r="O532" s="15"/>
    </row>
    <row r="533" spans="1:15" s="16" customFormat="1" ht="32.25" customHeight="1" x14ac:dyDescent="0.3">
      <c r="A533" s="464">
        <v>5</v>
      </c>
      <c r="B533" s="464" t="s">
        <v>176</v>
      </c>
      <c r="C533" s="464" t="s">
        <v>26</v>
      </c>
      <c r="D533" s="86" t="s">
        <v>177</v>
      </c>
      <c r="E533" s="87">
        <f>E535+E536</f>
        <v>195.8</v>
      </c>
      <c r="F533" s="87">
        <f>F535+F536</f>
        <v>0</v>
      </c>
      <c r="G533" s="87">
        <f>G535+G536</f>
        <v>194.23000000000002</v>
      </c>
      <c r="H533" s="87">
        <f>H535+H536</f>
        <v>1.57</v>
      </c>
      <c r="I533" s="87">
        <f>I535+I536</f>
        <v>0</v>
      </c>
      <c r="J533" s="464" t="s">
        <v>478</v>
      </c>
      <c r="K533" s="15"/>
      <c r="L533" s="15"/>
      <c r="M533" s="15"/>
      <c r="N533" s="15"/>
      <c r="O533" s="15"/>
    </row>
    <row r="534" spans="1:15" s="16" customFormat="1" ht="22.5" customHeight="1" x14ac:dyDescent="0.3">
      <c r="A534" s="464"/>
      <c r="B534" s="464"/>
      <c r="C534" s="464"/>
      <c r="D534" s="90" t="s">
        <v>17</v>
      </c>
      <c r="E534" s="96"/>
      <c r="F534" s="96"/>
      <c r="G534" s="115" t="s">
        <v>28</v>
      </c>
      <c r="H534" s="116" t="s">
        <v>28</v>
      </c>
      <c r="I534" s="96"/>
      <c r="J534" s="464"/>
      <c r="K534" s="15"/>
      <c r="L534" s="15"/>
      <c r="M534" s="15"/>
      <c r="N534" s="15"/>
      <c r="O534" s="15"/>
    </row>
    <row r="535" spans="1:15" s="16" customFormat="1" ht="23.7" customHeight="1" x14ac:dyDescent="0.3">
      <c r="A535" s="464"/>
      <c r="B535" s="464"/>
      <c r="C535" s="464"/>
      <c r="D535" s="90" t="s">
        <v>29</v>
      </c>
      <c r="E535" s="96">
        <f>F535+G535+H535+I535</f>
        <v>95.7</v>
      </c>
      <c r="F535" s="96">
        <v>0</v>
      </c>
      <c r="G535" s="115">
        <v>94.93</v>
      </c>
      <c r="H535" s="116">
        <v>0.77</v>
      </c>
      <c r="I535" s="96">
        <v>0</v>
      </c>
      <c r="J535" s="464"/>
      <c r="K535" s="15"/>
      <c r="L535" s="15"/>
      <c r="M535" s="15"/>
      <c r="N535" s="15"/>
      <c r="O535" s="15"/>
    </row>
    <row r="536" spans="1:15" s="16" customFormat="1" ht="24.75" customHeight="1" x14ac:dyDescent="0.3">
      <c r="A536" s="464"/>
      <c r="B536" s="464"/>
      <c r="C536" s="464"/>
      <c r="D536" s="90" t="s">
        <v>18</v>
      </c>
      <c r="E536" s="96">
        <f>F536+G536+H536+I536</f>
        <v>100.1</v>
      </c>
      <c r="F536" s="96">
        <v>0</v>
      </c>
      <c r="G536" s="115">
        <v>99.3</v>
      </c>
      <c r="H536" s="116">
        <v>0.8</v>
      </c>
      <c r="I536" s="96">
        <v>0</v>
      </c>
      <c r="J536" s="464"/>
      <c r="K536" s="15"/>
      <c r="L536" s="15"/>
      <c r="M536" s="15"/>
      <c r="N536" s="15"/>
      <c r="O536" s="15"/>
    </row>
    <row r="537" spans="1:15" s="16" customFormat="1" ht="23.25" customHeight="1" x14ac:dyDescent="0.3">
      <c r="A537" s="416">
        <v>6</v>
      </c>
      <c r="B537" s="479" t="s">
        <v>178</v>
      </c>
      <c r="C537" s="416" t="s">
        <v>26</v>
      </c>
      <c r="D537" s="13" t="s">
        <v>129</v>
      </c>
      <c r="E537" s="117">
        <f>E539+E540+E541+E542+E543</f>
        <v>220</v>
      </c>
      <c r="F537" s="117">
        <f>F539+F540+F541+F542+F543</f>
        <v>0</v>
      </c>
      <c r="G537" s="117">
        <f>G539+G540+G541+G542+G543</f>
        <v>130.94999999999999</v>
      </c>
      <c r="H537" s="117">
        <f>H539+H540+H541+H542+H543</f>
        <v>89.05</v>
      </c>
      <c r="I537" s="117">
        <f>I539+I540+I541+I542+I543</f>
        <v>0</v>
      </c>
      <c r="J537" s="416" t="s">
        <v>514</v>
      </c>
      <c r="K537" s="15"/>
      <c r="L537" s="15"/>
      <c r="M537" s="15"/>
      <c r="N537" s="15"/>
      <c r="O537" s="15"/>
    </row>
    <row r="538" spans="1:15" s="16" customFormat="1" ht="30.6" customHeight="1" x14ac:dyDescent="0.3">
      <c r="A538" s="416"/>
      <c r="B538" s="479"/>
      <c r="C538" s="416"/>
      <c r="D538" s="12" t="s">
        <v>17</v>
      </c>
      <c r="E538" s="115" t="s">
        <v>28</v>
      </c>
      <c r="F538" s="116" t="s">
        <v>28</v>
      </c>
      <c r="G538" s="116" t="s">
        <v>28</v>
      </c>
      <c r="H538" s="116" t="s">
        <v>28</v>
      </c>
      <c r="I538" s="116" t="s">
        <v>28</v>
      </c>
      <c r="J538" s="416"/>
      <c r="K538" s="15"/>
      <c r="L538" s="15"/>
      <c r="M538" s="15"/>
      <c r="N538" s="15"/>
      <c r="O538" s="15"/>
    </row>
    <row r="539" spans="1:15" s="16" customFormat="1" ht="30.6" customHeight="1" x14ac:dyDescent="0.3">
      <c r="A539" s="416"/>
      <c r="B539" s="479"/>
      <c r="C539" s="416"/>
      <c r="D539" s="12" t="s">
        <v>29</v>
      </c>
      <c r="E539" s="115">
        <f>F539+G539+H539+I539</f>
        <v>15</v>
      </c>
      <c r="F539" s="116">
        <v>0</v>
      </c>
      <c r="G539" s="116">
        <v>0</v>
      </c>
      <c r="H539" s="116">
        <v>15</v>
      </c>
      <c r="I539" s="116">
        <v>0</v>
      </c>
      <c r="J539" s="416"/>
      <c r="K539" s="15"/>
      <c r="L539" s="15"/>
      <c r="M539" s="15"/>
      <c r="N539" s="15"/>
      <c r="O539" s="15"/>
    </row>
    <row r="540" spans="1:15" s="16" customFormat="1" ht="30.6" customHeight="1" x14ac:dyDescent="0.3">
      <c r="A540" s="416"/>
      <c r="B540" s="479"/>
      <c r="C540" s="416"/>
      <c r="D540" s="12" t="s">
        <v>18</v>
      </c>
      <c r="E540" s="115">
        <f>F540+G540+H540+I540</f>
        <v>67.5</v>
      </c>
      <c r="F540" s="116">
        <v>0</v>
      </c>
      <c r="G540" s="116">
        <v>65.47</v>
      </c>
      <c r="H540" s="116">
        <v>2.0299999999999998</v>
      </c>
      <c r="I540" s="116">
        <v>0</v>
      </c>
      <c r="J540" s="416"/>
      <c r="K540" s="15"/>
      <c r="L540" s="15"/>
      <c r="M540" s="15"/>
      <c r="N540" s="15"/>
      <c r="O540" s="15"/>
    </row>
    <row r="541" spans="1:15" s="16" customFormat="1" ht="24" customHeight="1" x14ac:dyDescent="0.3">
      <c r="A541" s="416"/>
      <c r="B541" s="479"/>
      <c r="C541" s="416"/>
      <c r="D541" s="12" t="s">
        <v>19</v>
      </c>
      <c r="E541" s="115">
        <f>F541+G541+H541+I541</f>
        <v>67.5</v>
      </c>
      <c r="F541" s="116">
        <v>0</v>
      </c>
      <c r="G541" s="116">
        <v>65.48</v>
      </c>
      <c r="H541" s="116">
        <v>2.02</v>
      </c>
      <c r="I541" s="116">
        <v>0</v>
      </c>
      <c r="J541" s="416"/>
      <c r="K541" s="15"/>
      <c r="L541" s="15"/>
      <c r="M541" s="15"/>
      <c r="N541" s="15"/>
      <c r="O541" s="15"/>
    </row>
    <row r="542" spans="1:15" s="16" customFormat="1" ht="408.6" customHeight="1" x14ac:dyDescent="0.3">
      <c r="A542" s="416"/>
      <c r="B542" s="479"/>
      <c r="C542" s="416"/>
      <c r="D542" s="12" t="s">
        <v>20</v>
      </c>
      <c r="E542" s="115">
        <f>F542+G542+H542+I542</f>
        <v>0</v>
      </c>
      <c r="F542" s="116">
        <v>0</v>
      </c>
      <c r="G542" s="116">
        <v>0</v>
      </c>
      <c r="H542" s="116">
        <v>0</v>
      </c>
      <c r="I542" s="116">
        <v>0</v>
      </c>
      <c r="J542" s="416"/>
      <c r="K542" s="15"/>
      <c r="L542" s="15"/>
      <c r="M542" s="15"/>
      <c r="N542" s="15"/>
      <c r="O542" s="15"/>
    </row>
    <row r="543" spans="1:15" s="16" customFormat="1" ht="67.5" customHeight="1" x14ac:dyDescent="0.3">
      <c r="A543" s="416"/>
      <c r="B543" s="479"/>
      <c r="C543" s="416"/>
      <c r="D543" s="90" t="s">
        <v>19</v>
      </c>
      <c r="E543" s="115">
        <f>F543+G543+H543+I543</f>
        <v>70</v>
      </c>
      <c r="F543" s="96">
        <v>0</v>
      </c>
      <c r="G543" s="96">
        <v>0</v>
      </c>
      <c r="H543" s="96">
        <v>70</v>
      </c>
      <c r="I543" s="96">
        <v>0</v>
      </c>
      <c r="J543" s="416"/>
      <c r="K543" s="15"/>
      <c r="L543" s="15"/>
      <c r="M543" s="15"/>
      <c r="N543" s="15"/>
      <c r="O543" s="15"/>
    </row>
    <row r="544" spans="1:15" s="16" customFormat="1" ht="31.5" customHeight="1" x14ac:dyDescent="0.3">
      <c r="A544" s="416">
        <v>7</v>
      </c>
      <c r="B544" s="416" t="s">
        <v>179</v>
      </c>
      <c r="C544" s="416" t="s">
        <v>26</v>
      </c>
      <c r="D544" s="13" t="s">
        <v>167</v>
      </c>
      <c r="E544" s="118">
        <f>E546+E547+E548+E549</f>
        <v>96.999999999999986</v>
      </c>
      <c r="F544" s="118">
        <f>F546+F547+F548+F549</f>
        <v>0</v>
      </c>
      <c r="G544" s="118">
        <f>G546+G547+G548+G549</f>
        <v>84.69</v>
      </c>
      <c r="H544" s="118">
        <f>H546+H547+H548+H549</f>
        <v>12.31</v>
      </c>
      <c r="I544" s="118">
        <f>I546+I547+I548+I549</f>
        <v>0</v>
      </c>
      <c r="J544" s="416" t="s">
        <v>180</v>
      </c>
      <c r="K544" s="15"/>
      <c r="L544" s="15"/>
      <c r="M544" s="15"/>
      <c r="N544" s="15"/>
      <c r="O544" s="15"/>
    </row>
    <row r="545" spans="1:15" s="16" customFormat="1" ht="23.25" customHeight="1" x14ac:dyDescent="0.3">
      <c r="A545" s="416"/>
      <c r="B545" s="416"/>
      <c r="C545" s="416"/>
      <c r="D545" s="12" t="s">
        <v>17</v>
      </c>
      <c r="E545" s="18"/>
      <c r="F545" s="18"/>
      <c r="G545" s="115" t="s">
        <v>28</v>
      </c>
      <c r="H545" s="116" t="s">
        <v>28</v>
      </c>
      <c r="I545" s="18"/>
      <c r="J545" s="416"/>
      <c r="K545" s="15"/>
      <c r="L545" s="15"/>
      <c r="M545" s="15"/>
      <c r="N545" s="15"/>
      <c r="O545" s="15"/>
    </row>
    <row r="546" spans="1:15" s="16" customFormat="1" ht="23.25" customHeight="1" x14ac:dyDescent="0.3">
      <c r="A546" s="416"/>
      <c r="B546" s="416"/>
      <c r="C546" s="416"/>
      <c r="D546" s="12" t="s">
        <v>29</v>
      </c>
      <c r="E546" s="18">
        <f>F546+G546+H546+I546</f>
        <v>9.6999999999999993</v>
      </c>
      <c r="F546" s="18">
        <v>0</v>
      </c>
      <c r="G546" s="115">
        <v>0</v>
      </c>
      <c r="H546" s="116">
        <v>9.6999999999999993</v>
      </c>
      <c r="I546" s="18">
        <v>0</v>
      </c>
      <c r="J546" s="416"/>
      <c r="K546" s="15"/>
      <c r="L546" s="15"/>
      <c r="M546" s="15"/>
      <c r="N546" s="15"/>
      <c r="O546" s="15"/>
    </row>
    <row r="547" spans="1:15" s="16" customFormat="1" ht="23.25" customHeight="1" x14ac:dyDescent="0.3">
      <c r="A547" s="416"/>
      <c r="B547" s="416"/>
      <c r="C547" s="416"/>
      <c r="D547" s="12" t="s">
        <v>18</v>
      </c>
      <c r="E547" s="18">
        <f>F547+G547+H547+I547</f>
        <v>16.099999999999998</v>
      </c>
      <c r="F547" s="18">
        <v>0</v>
      </c>
      <c r="G547" s="115">
        <v>15.62</v>
      </c>
      <c r="H547" s="116">
        <v>0.48</v>
      </c>
      <c r="I547" s="18">
        <v>0</v>
      </c>
      <c r="J547" s="416"/>
      <c r="K547" s="15"/>
      <c r="L547" s="15"/>
      <c r="M547" s="15"/>
      <c r="N547" s="15"/>
      <c r="O547" s="15"/>
    </row>
    <row r="548" spans="1:15" s="16" customFormat="1" ht="23.25" customHeight="1" x14ac:dyDescent="0.3">
      <c r="A548" s="416"/>
      <c r="B548" s="416"/>
      <c r="C548" s="416"/>
      <c r="D548" s="12" t="s">
        <v>19</v>
      </c>
      <c r="E548" s="18">
        <f>F548+G548+H548+I548</f>
        <v>40.4</v>
      </c>
      <c r="F548" s="18">
        <v>0</v>
      </c>
      <c r="G548" s="115">
        <v>39.19</v>
      </c>
      <c r="H548" s="116">
        <v>1.21</v>
      </c>
      <c r="I548" s="18">
        <v>0</v>
      </c>
      <c r="J548" s="416"/>
      <c r="K548" s="15"/>
      <c r="L548" s="15"/>
      <c r="M548" s="15"/>
      <c r="N548" s="15"/>
      <c r="O548" s="15"/>
    </row>
    <row r="549" spans="1:15" s="16" customFormat="1" ht="99" customHeight="1" x14ac:dyDescent="0.3">
      <c r="A549" s="416"/>
      <c r="B549" s="416"/>
      <c r="C549" s="416"/>
      <c r="D549" s="12" t="s">
        <v>20</v>
      </c>
      <c r="E549" s="18">
        <f>F549+G549+H549+I549</f>
        <v>30.8</v>
      </c>
      <c r="F549" s="18">
        <v>0</v>
      </c>
      <c r="G549" s="115">
        <v>29.88</v>
      </c>
      <c r="H549" s="116">
        <v>0.92</v>
      </c>
      <c r="I549" s="18">
        <v>0</v>
      </c>
      <c r="J549" s="416"/>
      <c r="K549" s="15"/>
      <c r="L549" s="15"/>
      <c r="M549" s="15"/>
      <c r="N549" s="15"/>
      <c r="O549" s="15"/>
    </row>
    <row r="550" spans="1:15" s="16" customFormat="1" ht="23.25" customHeight="1" x14ac:dyDescent="0.3">
      <c r="A550" s="416">
        <v>8</v>
      </c>
      <c r="B550" s="416" t="s">
        <v>181</v>
      </c>
      <c r="C550" s="480" t="s">
        <v>26</v>
      </c>
      <c r="D550" s="13" t="s">
        <v>129</v>
      </c>
      <c r="E550" s="118">
        <f>E552+E553+E554</f>
        <v>38</v>
      </c>
      <c r="F550" s="118">
        <f>F552+F553+F554</f>
        <v>0</v>
      </c>
      <c r="G550" s="118">
        <f>G552+G553+G554</f>
        <v>33.18</v>
      </c>
      <c r="H550" s="118">
        <f>H552+H553+H554</f>
        <v>4.82</v>
      </c>
      <c r="I550" s="118">
        <f>I552+I553+I554</f>
        <v>0</v>
      </c>
      <c r="J550" s="416" t="s">
        <v>515</v>
      </c>
      <c r="K550" s="15"/>
      <c r="L550" s="15"/>
      <c r="M550" s="15"/>
      <c r="N550" s="15"/>
      <c r="O550" s="15"/>
    </row>
    <row r="551" spans="1:15" s="16" customFormat="1" ht="23.25" customHeight="1" x14ac:dyDescent="0.3">
      <c r="A551" s="416"/>
      <c r="B551" s="416"/>
      <c r="C551" s="416"/>
      <c r="D551" s="12" t="s">
        <v>17</v>
      </c>
      <c r="E551" s="18"/>
      <c r="F551" s="18"/>
      <c r="G551" s="115" t="s">
        <v>28</v>
      </c>
      <c r="H551" s="116" t="s">
        <v>28</v>
      </c>
      <c r="I551" s="18"/>
      <c r="J551" s="416"/>
      <c r="K551" s="15"/>
      <c r="L551" s="15"/>
      <c r="M551" s="15"/>
      <c r="N551" s="15"/>
      <c r="O551" s="15"/>
    </row>
    <row r="552" spans="1:15" s="16" customFormat="1" ht="23.25" customHeight="1" x14ac:dyDescent="0.3">
      <c r="A552" s="416"/>
      <c r="B552" s="416"/>
      <c r="C552" s="416"/>
      <c r="D552" s="12" t="s">
        <v>29</v>
      </c>
      <c r="E552" s="18">
        <f>F552+G552+H552+I552</f>
        <v>3.8</v>
      </c>
      <c r="F552" s="18">
        <v>0</v>
      </c>
      <c r="G552" s="115">
        <v>0</v>
      </c>
      <c r="H552" s="116">
        <v>3.8</v>
      </c>
      <c r="I552" s="18">
        <v>0</v>
      </c>
      <c r="J552" s="416"/>
      <c r="K552" s="15"/>
      <c r="L552" s="15"/>
      <c r="M552" s="15"/>
      <c r="N552" s="15"/>
      <c r="O552" s="15"/>
    </row>
    <row r="553" spans="1:15" s="16" customFormat="1" ht="26.85" customHeight="1" x14ac:dyDescent="0.3">
      <c r="A553" s="416"/>
      <c r="B553" s="416"/>
      <c r="C553" s="416"/>
      <c r="D553" s="12" t="s">
        <v>18</v>
      </c>
      <c r="E553" s="18">
        <f>F553+G553+H553+I553</f>
        <v>8.4</v>
      </c>
      <c r="F553" s="18">
        <v>0</v>
      </c>
      <c r="G553" s="115">
        <v>8.15</v>
      </c>
      <c r="H553" s="116">
        <v>0.25</v>
      </c>
      <c r="I553" s="18">
        <v>0</v>
      </c>
      <c r="J553" s="416"/>
      <c r="K553" s="15"/>
      <c r="L553" s="15"/>
      <c r="M553" s="15"/>
      <c r="N553" s="15"/>
      <c r="O553" s="15"/>
    </row>
    <row r="554" spans="1:15" s="16" customFormat="1" ht="124.65" customHeight="1" x14ac:dyDescent="0.3">
      <c r="A554" s="416"/>
      <c r="B554" s="416"/>
      <c r="C554" s="480"/>
      <c r="D554" s="119" t="s">
        <v>19</v>
      </c>
      <c r="E554" s="120">
        <f>F554:F554+G554:G554+H554:H554+I554:I554</f>
        <v>25.8</v>
      </c>
      <c r="F554" s="120">
        <v>0</v>
      </c>
      <c r="G554" s="121">
        <v>25.03</v>
      </c>
      <c r="H554" s="121">
        <v>0.77</v>
      </c>
      <c r="I554" s="120">
        <v>0</v>
      </c>
      <c r="J554" s="416"/>
      <c r="K554" s="15"/>
      <c r="L554" s="15"/>
      <c r="M554" s="15"/>
      <c r="N554" s="15"/>
      <c r="O554" s="15"/>
    </row>
    <row r="555" spans="1:15" s="16" customFormat="1" ht="97.5" customHeight="1" x14ac:dyDescent="0.3">
      <c r="A555" s="362">
        <v>9</v>
      </c>
      <c r="B555" s="363" t="s">
        <v>182</v>
      </c>
      <c r="C555" s="364" t="s">
        <v>183</v>
      </c>
      <c r="D555" s="365" t="s">
        <v>29</v>
      </c>
      <c r="E555" s="366">
        <v>0.08</v>
      </c>
      <c r="F555" s="366">
        <v>0</v>
      </c>
      <c r="G555" s="367">
        <v>7.7600000000000002E-2</v>
      </c>
      <c r="H555" s="367">
        <v>2.3999999999999998E-3</v>
      </c>
      <c r="I555" s="366">
        <v>0</v>
      </c>
      <c r="J555" s="368" t="s">
        <v>184</v>
      </c>
      <c r="K555" s="15"/>
      <c r="L555" s="15"/>
      <c r="M555" s="15"/>
      <c r="N555" s="15"/>
      <c r="O555" s="15"/>
    </row>
    <row r="556" spans="1:15" s="16" customFormat="1" ht="24.6" customHeight="1" x14ac:dyDescent="0.3">
      <c r="A556" s="416">
        <v>10</v>
      </c>
      <c r="B556" s="481" t="s">
        <v>185</v>
      </c>
      <c r="C556" s="482" t="s">
        <v>26</v>
      </c>
      <c r="D556" s="123" t="s">
        <v>186</v>
      </c>
      <c r="E556" s="124">
        <f>E558+E559+E560</f>
        <v>200</v>
      </c>
      <c r="F556" s="124">
        <f>F558+F559+F560</f>
        <v>0</v>
      </c>
      <c r="G556" s="124">
        <f>G558+G559+G560</f>
        <v>198.4</v>
      </c>
      <c r="H556" s="124">
        <f>H558+H559+H560</f>
        <v>1.6</v>
      </c>
      <c r="I556" s="124">
        <f>I558+I559+I560</f>
        <v>0</v>
      </c>
      <c r="J556" s="483" t="s">
        <v>516</v>
      </c>
      <c r="K556" s="15"/>
      <c r="L556" s="15"/>
      <c r="M556" s="15"/>
      <c r="N556" s="15"/>
      <c r="O556" s="15"/>
    </row>
    <row r="557" spans="1:15" s="16" customFormat="1" ht="24.6" customHeight="1" x14ac:dyDescent="0.3">
      <c r="A557" s="416"/>
      <c r="B557" s="481"/>
      <c r="C557" s="482"/>
      <c r="D557" s="122" t="s">
        <v>17</v>
      </c>
      <c r="E557" s="125" t="s">
        <v>28</v>
      </c>
      <c r="F557" s="126"/>
      <c r="G557" s="126" t="s">
        <v>28</v>
      </c>
      <c r="H557" s="126" t="s">
        <v>28</v>
      </c>
      <c r="I557" s="126" t="s">
        <v>28</v>
      </c>
      <c r="J557" s="483"/>
      <c r="K557" s="15"/>
      <c r="L557" s="15"/>
      <c r="M557" s="15"/>
      <c r="N557" s="15"/>
      <c r="O557" s="15"/>
    </row>
    <row r="558" spans="1:15" s="16" customFormat="1" ht="30" customHeight="1" x14ac:dyDescent="0.3">
      <c r="A558" s="416"/>
      <c r="B558" s="481"/>
      <c r="C558" s="482"/>
      <c r="D558" s="127" t="s">
        <v>18</v>
      </c>
      <c r="E558" s="125">
        <f>F558+G558+H558+I558</f>
        <v>20</v>
      </c>
      <c r="F558" s="126">
        <v>0</v>
      </c>
      <c r="G558" s="126">
        <v>19.84</v>
      </c>
      <c r="H558" s="126">
        <v>0.16</v>
      </c>
      <c r="I558" s="126">
        <v>0</v>
      </c>
      <c r="J558" s="483"/>
      <c r="K558" s="15"/>
      <c r="L558" s="15"/>
      <c r="M558" s="15"/>
      <c r="N558" s="15"/>
      <c r="O558" s="15"/>
    </row>
    <row r="559" spans="1:15" s="16" customFormat="1" ht="25.2" customHeight="1" x14ac:dyDescent="0.3">
      <c r="A559" s="416"/>
      <c r="B559" s="481"/>
      <c r="C559" s="482"/>
      <c r="D559" s="127" t="s">
        <v>19</v>
      </c>
      <c r="E559" s="125">
        <f>F559+G559+H559+I559</f>
        <v>90</v>
      </c>
      <c r="F559" s="126">
        <v>0</v>
      </c>
      <c r="G559" s="126">
        <v>89.28</v>
      </c>
      <c r="H559" s="126">
        <v>0.72</v>
      </c>
      <c r="I559" s="126">
        <v>0</v>
      </c>
      <c r="J559" s="483"/>
      <c r="K559" s="15"/>
      <c r="L559" s="15"/>
      <c r="M559" s="15"/>
      <c r="N559" s="15"/>
      <c r="O559" s="15"/>
    </row>
    <row r="560" spans="1:15" s="16" customFormat="1" ht="187.5" customHeight="1" x14ac:dyDescent="0.3">
      <c r="A560" s="416"/>
      <c r="B560" s="481"/>
      <c r="C560" s="482"/>
      <c r="D560" s="127" t="s">
        <v>20</v>
      </c>
      <c r="E560" s="125">
        <f>F560+G560+H560+I560</f>
        <v>90</v>
      </c>
      <c r="F560" s="126">
        <v>0</v>
      </c>
      <c r="G560" s="126">
        <v>89.28</v>
      </c>
      <c r="H560" s="126">
        <v>0.72</v>
      </c>
      <c r="I560" s="126">
        <v>0</v>
      </c>
      <c r="J560" s="483"/>
      <c r="K560" s="15"/>
      <c r="L560" s="15"/>
      <c r="M560" s="15"/>
      <c r="N560" s="15"/>
      <c r="O560" s="15"/>
    </row>
    <row r="561" spans="1:15" s="16" customFormat="1" ht="23.25" customHeight="1" x14ac:dyDescent="0.3">
      <c r="A561" s="465">
        <v>11</v>
      </c>
      <c r="B561" s="465" t="s">
        <v>187</v>
      </c>
      <c r="C561" s="465" t="s">
        <v>26</v>
      </c>
      <c r="D561" s="86" t="s">
        <v>188</v>
      </c>
      <c r="E561" s="117">
        <f>E563+E564+E565</f>
        <v>74.55</v>
      </c>
      <c r="F561" s="117">
        <f>F563+F564+F565</f>
        <v>0</v>
      </c>
      <c r="G561" s="117">
        <f>G563+G564+G565</f>
        <v>65.09</v>
      </c>
      <c r="H561" s="117">
        <f>H563+H564+H565</f>
        <v>9.4600000000000009</v>
      </c>
      <c r="I561" s="117">
        <f>I563+I564+I565</f>
        <v>0</v>
      </c>
      <c r="J561" s="416" t="s">
        <v>517</v>
      </c>
      <c r="K561" s="15"/>
      <c r="L561" s="15"/>
      <c r="M561" s="15"/>
      <c r="N561" s="15"/>
      <c r="O561" s="15"/>
    </row>
    <row r="562" spans="1:15" s="16" customFormat="1" ht="23.25" customHeight="1" x14ac:dyDescent="0.3">
      <c r="A562" s="465"/>
      <c r="B562" s="465"/>
      <c r="C562" s="465"/>
      <c r="D562" s="90" t="s">
        <v>17</v>
      </c>
      <c r="E562" s="115" t="s">
        <v>28</v>
      </c>
      <c r="F562" s="116" t="s">
        <v>28</v>
      </c>
      <c r="G562" s="116" t="s">
        <v>28</v>
      </c>
      <c r="H562" s="116" t="s">
        <v>28</v>
      </c>
      <c r="I562" s="116" t="s">
        <v>28</v>
      </c>
      <c r="J562" s="416"/>
      <c r="K562" s="15"/>
      <c r="L562" s="15"/>
      <c r="M562" s="15"/>
      <c r="N562" s="15"/>
      <c r="O562" s="15"/>
    </row>
    <row r="563" spans="1:15" s="16" customFormat="1" ht="23.25" customHeight="1" x14ac:dyDescent="0.3">
      <c r="A563" s="465"/>
      <c r="B563" s="465"/>
      <c r="C563" s="465"/>
      <c r="D563" s="90" t="s">
        <v>29</v>
      </c>
      <c r="E563" s="115">
        <f>F563+G563+H563+I563</f>
        <v>7.45</v>
      </c>
      <c r="F563" s="116">
        <v>0</v>
      </c>
      <c r="G563" s="116">
        <v>0</v>
      </c>
      <c r="H563" s="116">
        <v>7.45</v>
      </c>
      <c r="I563" s="116">
        <v>0</v>
      </c>
      <c r="J563" s="416"/>
      <c r="K563" s="15"/>
      <c r="L563" s="15"/>
      <c r="M563" s="15"/>
      <c r="N563" s="15"/>
      <c r="O563" s="15"/>
    </row>
    <row r="564" spans="1:15" s="16" customFormat="1" ht="23.25" customHeight="1" x14ac:dyDescent="0.3">
      <c r="A564" s="465"/>
      <c r="B564" s="465"/>
      <c r="C564" s="465"/>
      <c r="D564" s="90" t="s">
        <v>18</v>
      </c>
      <c r="E564" s="115">
        <f>F564+G564+H564+I564</f>
        <v>9.7999999999999989</v>
      </c>
      <c r="F564" s="116">
        <v>0</v>
      </c>
      <c r="G564" s="116">
        <v>9.51</v>
      </c>
      <c r="H564" s="116">
        <v>0.28999999999999998</v>
      </c>
      <c r="I564" s="116">
        <v>0</v>
      </c>
      <c r="J564" s="416"/>
      <c r="K564" s="15"/>
      <c r="L564" s="15"/>
      <c r="M564" s="15"/>
      <c r="N564" s="15"/>
      <c r="O564" s="15"/>
    </row>
    <row r="565" spans="1:15" s="16" customFormat="1" ht="175.2" customHeight="1" x14ac:dyDescent="0.3">
      <c r="A565" s="465"/>
      <c r="B565" s="465"/>
      <c r="C565" s="465"/>
      <c r="D565" s="90" t="s">
        <v>19</v>
      </c>
      <c r="E565" s="115">
        <f>F565+G565+H565+I565</f>
        <v>57.3</v>
      </c>
      <c r="F565" s="116">
        <v>0</v>
      </c>
      <c r="G565" s="116">
        <v>55.58</v>
      </c>
      <c r="H565" s="116">
        <v>1.72</v>
      </c>
      <c r="I565" s="116">
        <v>0</v>
      </c>
      <c r="J565" s="416"/>
      <c r="K565" s="15"/>
      <c r="L565" s="15"/>
      <c r="M565" s="15"/>
      <c r="N565" s="15"/>
      <c r="O565" s="15"/>
    </row>
    <row r="566" spans="1:15" s="16" customFormat="1" ht="23.25" customHeight="1" x14ac:dyDescent="0.3">
      <c r="A566" s="468">
        <v>12</v>
      </c>
      <c r="B566" s="468" t="s">
        <v>189</v>
      </c>
      <c r="C566" s="465" t="s">
        <v>26</v>
      </c>
      <c r="D566" s="86" t="s">
        <v>29</v>
      </c>
      <c r="E566" s="87">
        <f>E568</f>
        <v>1.9100000000000001</v>
      </c>
      <c r="F566" s="87">
        <f>F568</f>
        <v>0</v>
      </c>
      <c r="G566" s="87">
        <f>G568</f>
        <v>1.85</v>
      </c>
      <c r="H566" s="87">
        <f>H568</f>
        <v>0.06</v>
      </c>
      <c r="I566" s="87">
        <f>I568</f>
        <v>0</v>
      </c>
      <c r="J566" s="468" t="s">
        <v>518</v>
      </c>
      <c r="K566" s="15"/>
      <c r="L566" s="15"/>
      <c r="M566" s="15"/>
      <c r="N566" s="15"/>
      <c r="O566" s="15"/>
    </row>
    <row r="567" spans="1:15" s="16" customFormat="1" ht="23.25" customHeight="1" x14ac:dyDescent="0.3">
      <c r="A567" s="468"/>
      <c r="B567" s="468"/>
      <c r="C567" s="465"/>
      <c r="D567" s="90" t="s">
        <v>17</v>
      </c>
      <c r="E567" s="96"/>
      <c r="F567" s="96"/>
      <c r="G567" s="96"/>
      <c r="H567" s="96"/>
      <c r="I567" s="96"/>
      <c r="J567" s="468"/>
      <c r="K567" s="15"/>
      <c r="L567" s="15"/>
      <c r="M567" s="15"/>
      <c r="N567" s="15"/>
      <c r="O567" s="15"/>
    </row>
    <row r="568" spans="1:15" s="16" customFormat="1" ht="23.25" customHeight="1" x14ac:dyDescent="0.3">
      <c r="A568" s="468"/>
      <c r="B568" s="468"/>
      <c r="C568" s="465"/>
      <c r="D568" s="90">
        <v>2022</v>
      </c>
      <c r="E568" s="96">
        <f>F568:F568+G568:G568+H568:H568+I568:I568</f>
        <v>1.9100000000000001</v>
      </c>
      <c r="F568" s="96">
        <v>0</v>
      </c>
      <c r="G568" s="121">
        <v>1.85</v>
      </c>
      <c r="H568" s="96">
        <v>0.06</v>
      </c>
      <c r="I568" s="96">
        <v>0</v>
      </c>
      <c r="J568" s="468"/>
      <c r="K568" s="15"/>
      <c r="L568" s="15"/>
      <c r="M568" s="15"/>
      <c r="N568" s="15"/>
      <c r="O568" s="15"/>
    </row>
    <row r="569" spans="1:15" s="16" customFormat="1" ht="23.25" customHeight="1" x14ac:dyDescent="0.3">
      <c r="A569" s="468">
        <v>13</v>
      </c>
      <c r="B569" s="468" t="s">
        <v>190</v>
      </c>
      <c r="C569" s="465" t="s">
        <v>26</v>
      </c>
      <c r="D569" s="86" t="s">
        <v>18</v>
      </c>
      <c r="E569" s="87">
        <f>E571</f>
        <v>1.9200000000000002</v>
      </c>
      <c r="F569" s="87">
        <f>F571</f>
        <v>0</v>
      </c>
      <c r="G569" s="87">
        <f>G571</f>
        <v>1.86</v>
      </c>
      <c r="H569" s="87">
        <f>H571</f>
        <v>0.06</v>
      </c>
      <c r="I569" s="87">
        <f>I571</f>
        <v>0</v>
      </c>
      <c r="J569" s="468" t="s">
        <v>518</v>
      </c>
      <c r="K569" s="15"/>
      <c r="L569" s="15"/>
      <c r="M569" s="15"/>
      <c r="N569" s="15"/>
      <c r="O569" s="15"/>
    </row>
    <row r="570" spans="1:15" s="16" customFormat="1" ht="23.25" customHeight="1" x14ac:dyDescent="0.3">
      <c r="A570" s="468"/>
      <c r="B570" s="468"/>
      <c r="C570" s="465"/>
      <c r="D570" s="90" t="s">
        <v>17</v>
      </c>
      <c r="E570" s="96"/>
      <c r="F570" s="96"/>
      <c r="G570" s="96"/>
      <c r="H570" s="96"/>
      <c r="I570" s="96"/>
      <c r="J570" s="468"/>
      <c r="K570" s="15"/>
      <c r="L570" s="15"/>
      <c r="M570" s="15"/>
      <c r="N570" s="15"/>
      <c r="O570" s="15"/>
    </row>
    <row r="571" spans="1:15" s="16" customFormat="1" ht="23.25" customHeight="1" x14ac:dyDescent="0.3">
      <c r="A571" s="468"/>
      <c r="B571" s="468"/>
      <c r="C571" s="465"/>
      <c r="D571" s="90">
        <v>2023</v>
      </c>
      <c r="E571" s="96">
        <f>F571+G571+H571+I571</f>
        <v>1.9200000000000002</v>
      </c>
      <c r="F571" s="96">
        <v>0</v>
      </c>
      <c r="G571" s="121">
        <v>1.86</v>
      </c>
      <c r="H571" s="96">
        <v>0.06</v>
      </c>
      <c r="I571" s="96">
        <v>0</v>
      </c>
      <c r="J571" s="468"/>
      <c r="K571" s="15"/>
      <c r="L571" s="15"/>
      <c r="M571" s="15"/>
      <c r="N571" s="15"/>
      <c r="O571" s="15"/>
    </row>
    <row r="572" spans="1:15" s="5" customFormat="1" ht="19.5" customHeight="1" x14ac:dyDescent="0.3">
      <c r="A572" s="418"/>
      <c r="B572" s="419" t="s">
        <v>191</v>
      </c>
      <c r="C572" s="419"/>
      <c r="D572" s="128" t="s">
        <v>192</v>
      </c>
      <c r="E572" s="129">
        <f>E574+E575+E576+E577</f>
        <v>2745.3500000000004</v>
      </c>
      <c r="F572" s="129">
        <f>F574+F575+F576+F577</f>
        <v>0</v>
      </c>
      <c r="G572" s="129">
        <f>G574+G575+G576+G577</f>
        <v>2696.4175999999998</v>
      </c>
      <c r="H572" s="129">
        <f>H574+H575+H576+H577</f>
        <v>48.932400000000001</v>
      </c>
      <c r="I572" s="129">
        <f>I574+I575+I576+I577</f>
        <v>0</v>
      </c>
      <c r="J572" s="484"/>
      <c r="K572" s="15"/>
      <c r="L572" s="4"/>
      <c r="M572" s="4"/>
      <c r="N572" s="4"/>
      <c r="O572" s="4"/>
    </row>
    <row r="573" spans="1:15" s="5" customFormat="1" ht="19.5" customHeight="1" x14ac:dyDescent="0.3">
      <c r="A573" s="418"/>
      <c r="B573" s="419"/>
      <c r="C573" s="419"/>
      <c r="D573" s="128" t="s">
        <v>17</v>
      </c>
      <c r="E573" s="129" t="s">
        <v>28</v>
      </c>
      <c r="F573" s="129" t="s">
        <v>28</v>
      </c>
      <c r="G573" s="129"/>
      <c r="H573" s="129" t="s">
        <v>28</v>
      </c>
      <c r="I573" s="129" t="s">
        <v>28</v>
      </c>
      <c r="J573" s="484"/>
      <c r="K573" s="15"/>
      <c r="L573" s="4"/>
      <c r="M573" s="4"/>
      <c r="N573" s="4"/>
      <c r="O573" s="4"/>
    </row>
    <row r="574" spans="1:15" s="5" customFormat="1" ht="19.5" customHeight="1" x14ac:dyDescent="0.3">
      <c r="A574" s="418"/>
      <c r="B574" s="419"/>
      <c r="C574" s="419"/>
      <c r="D574" s="128" t="s">
        <v>29</v>
      </c>
      <c r="E574" s="130">
        <f>E568+E563+E555+E552+E546+E539+E535+E529+E523+E517+E511</f>
        <v>685.7</v>
      </c>
      <c r="F574" s="130">
        <f>F568+F563+F555+F552+F546+F539+F535+F529+F523+F517+F511</f>
        <v>0</v>
      </c>
      <c r="G574" s="130">
        <f>G568+G563+G555+G552+G546+G539+G535+G529+G523+G517+G511</f>
        <v>648.91759999999999</v>
      </c>
      <c r="H574" s="130">
        <f>H568+H563+H555+H552+H546+H539+H535+H529+H523+H517+H511</f>
        <v>36.782400000000003</v>
      </c>
      <c r="I574" s="130">
        <f>I568+I563+I555+I552+I546+I539+I535+I529+I523+I517+I511</f>
        <v>0</v>
      </c>
      <c r="J574" s="484"/>
      <c r="K574" s="15"/>
      <c r="L574" s="4"/>
      <c r="M574" s="4"/>
      <c r="N574" s="4"/>
      <c r="O574" s="4"/>
    </row>
    <row r="575" spans="1:15" s="5" customFormat="1" ht="19.5" customHeight="1" x14ac:dyDescent="0.3">
      <c r="A575" s="418"/>
      <c r="B575" s="419"/>
      <c r="C575" s="419"/>
      <c r="D575" s="128" t="s">
        <v>18</v>
      </c>
      <c r="E575" s="129">
        <f>E571+E564+E558+E553+E547+E540+E536+E530+E524+E518+E512</f>
        <v>1432.85</v>
      </c>
      <c r="F575" s="129">
        <f>F571+F564+F558+F553+F547+F540+F536+F530+F524+F518+F512</f>
        <v>0</v>
      </c>
      <c r="G575" s="129">
        <f>G571+G564+G558+G553+G547+G540+G536+G530+G524+G518+G512</f>
        <v>1428.78</v>
      </c>
      <c r="H575" s="129">
        <f>H571+H564+H558+H553+H547+H540+H536+H530+H524+H518+H512</f>
        <v>4.0699999999999994</v>
      </c>
      <c r="I575" s="129">
        <f>I571+I564+I558+I553+I547+I540+I536+I530+I524+I518+I512</f>
        <v>0</v>
      </c>
      <c r="J575" s="484"/>
      <c r="K575" s="15"/>
      <c r="L575" s="4"/>
      <c r="M575" s="4"/>
      <c r="N575" s="4"/>
      <c r="O575" s="4"/>
    </row>
    <row r="576" spans="1:15" s="5" customFormat="1" ht="19.5" customHeight="1" x14ac:dyDescent="0.3">
      <c r="A576" s="418"/>
      <c r="B576" s="419"/>
      <c r="C576" s="419"/>
      <c r="D576" s="128" t="s">
        <v>19</v>
      </c>
      <c r="E576" s="129">
        <f>E565+E559+E554+E548+E541+E531+E525+E519+E513</f>
        <v>466</v>
      </c>
      <c r="F576" s="129">
        <f>F565+F559+F554+F548+F541+F531+F525+F519+F513</f>
        <v>0</v>
      </c>
      <c r="G576" s="129">
        <f>G565+G559+G554+G548+G541+G531+G525+G519+G513</f>
        <v>459.56</v>
      </c>
      <c r="H576" s="129">
        <f>H565+H559+H554+H548+H541+H531+H525+H519+H513</f>
        <v>6.4399999999999995</v>
      </c>
      <c r="I576" s="129">
        <f>I565+I559+I554+I548+I541+I531+I525+I519+I513</f>
        <v>0</v>
      </c>
      <c r="J576" s="484"/>
      <c r="K576" s="15"/>
      <c r="L576" s="4"/>
      <c r="M576" s="4"/>
      <c r="N576" s="4"/>
      <c r="O576" s="4"/>
    </row>
    <row r="577" spans="1:15" s="5" customFormat="1" ht="26.4" customHeight="1" x14ac:dyDescent="0.3">
      <c r="A577" s="418"/>
      <c r="B577" s="419"/>
      <c r="C577" s="419"/>
      <c r="D577" s="128" t="s">
        <v>20</v>
      </c>
      <c r="E577" s="129">
        <f>E560+E549+E542+E532+E526+E520+E514</f>
        <v>160.80000000000001</v>
      </c>
      <c r="F577" s="129">
        <f>F560+F549+F542+F532+F526+F520+F514</f>
        <v>0</v>
      </c>
      <c r="G577" s="129">
        <f>G560+G549+G542+G532+G526+G520+G514</f>
        <v>159.16</v>
      </c>
      <c r="H577" s="129">
        <f>H560+H549+H542+H532+H526+H520+H514</f>
        <v>1.6400000000000001</v>
      </c>
      <c r="I577" s="129">
        <f>I560+I549+I542+I532+I526+I520+I514</f>
        <v>0</v>
      </c>
      <c r="J577" s="484"/>
      <c r="K577" s="15"/>
      <c r="L577" s="4"/>
      <c r="M577" s="4"/>
      <c r="N577" s="4"/>
      <c r="O577" s="4"/>
    </row>
    <row r="578" spans="1:15" s="5" customFormat="1" ht="24.75" customHeight="1" x14ac:dyDescent="0.3">
      <c r="A578" s="485" t="s">
        <v>193</v>
      </c>
      <c r="B578" s="485"/>
      <c r="C578" s="485"/>
      <c r="D578" s="485"/>
      <c r="E578" s="485"/>
      <c r="F578" s="485"/>
      <c r="G578" s="485"/>
      <c r="H578" s="485"/>
      <c r="I578" s="485"/>
      <c r="J578" s="485"/>
      <c r="K578" s="15">
        <f>I578+H578+F578</f>
        <v>0</v>
      </c>
      <c r="L578" s="4"/>
      <c r="M578" s="4"/>
      <c r="N578" s="4"/>
      <c r="O578" s="4"/>
    </row>
    <row r="579" spans="1:15" s="5" customFormat="1" ht="44.25" customHeight="1" x14ac:dyDescent="0.3">
      <c r="A579" s="486" t="s">
        <v>194</v>
      </c>
      <c r="B579" s="486"/>
      <c r="C579" s="486"/>
      <c r="D579" s="486"/>
      <c r="E579" s="486"/>
      <c r="F579" s="486"/>
      <c r="G579" s="486"/>
      <c r="H579" s="486"/>
      <c r="I579" s="486"/>
      <c r="J579" s="486"/>
      <c r="K579" s="15">
        <f>I579+H579+F579</f>
        <v>0</v>
      </c>
      <c r="L579" s="4"/>
      <c r="M579" s="4"/>
      <c r="N579" s="4"/>
      <c r="O579" s="4"/>
    </row>
    <row r="580" spans="1:15" s="5" customFormat="1" ht="44.25" customHeight="1" x14ac:dyDescent="0.3">
      <c r="A580" s="487">
        <v>1</v>
      </c>
      <c r="B580" s="488" t="s">
        <v>195</v>
      </c>
      <c r="C580" s="489" t="s">
        <v>26</v>
      </c>
      <c r="D580" s="133" t="s">
        <v>196</v>
      </c>
      <c r="E580" s="133">
        <f>E583+E584+E585</f>
        <v>457.69900000000001</v>
      </c>
      <c r="F580" s="133">
        <f>F583+F584+F585</f>
        <v>0</v>
      </c>
      <c r="G580" s="133">
        <f>G583+G584+G585</f>
        <v>443.96999999999997</v>
      </c>
      <c r="H580" s="133">
        <f>H583+H584+H585</f>
        <v>13.73</v>
      </c>
      <c r="I580" s="133">
        <f>I583+I584+I585</f>
        <v>0</v>
      </c>
      <c r="J580" s="490"/>
      <c r="K580" s="15"/>
      <c r="L580" s="4"/>
      <c r="M580" s="4"/>
      <c r="N580" s="4"/>
      <c r="O580" s="4"/>
    </row>
    <row r="581" spans="1:15" s="5" customFormat="1" ht="20.399999999999999" customHeight="1" x14ac:dyDescent="0.3">
      <c r="A581" s="487"/>
      <c r="B581" s="488"/>
      <c r="C581" s="489"/>
      <c r="D581" s="489" t="s">
        <v>17</v>
      </c>
      <c r="E581" s="491"/>
      <c r="F581" s="491"/>
      <c r="G581" s="492"/>
      <c r="H581" s="491"/>
      <c r="I581" s="491"/>
      <c r="J581" s="490"/>
      <c r="K581" s="15"/>
      <c r="L581" s="4"/>
      <c r="M581" s="4"/>
      <c r="N581" s="4"/>
      <c r="O581" s="4"/>
    </row>
    <row r="582" spans="1:15" s="5" customFormat="1" ht="2.1" customHeight="1" x14ac:dyDescent="0.3">
      <c r="A582" s="487"/>
      <c r="B582" s="488"/>
      <c r="C582" s="489"/>
      <c r="D582" s="489"/>
      <c r="E582" s="491"/>
      <c r="F582" s="491"/>
      <c r="G582" s="492"/>
      <c r="H582" s="491"/>
      <c r="I582" s="491"/>
      <c r="J582" s="490"/>
      <c r="K582" s="15"/>
      <c r="L582" s="4"/>
      <c r="M582" s="4"/>
      <c r="N582" s="4"/>
      <c r="O582" s="4"/>
    </row>
    <row r="583" spans="1:15" s="5" customFormat="1" ht="76.5" customHeight="1" x14ac:dyDescent="0.3">
      <c r="A583" s="134" t="s">
        <v>197</v>
      </c>
      <c r="B583" s="131" t="s">
        <v>198</v>
      </c>
      <c r="C583" s="489"/>
      <c r="D583" s="132" t="s">
        <v>19</v>
      </c>
      <c r="E583" s="132">
        <v>45.698999999999998</v>
      </c>
      <c r="F583" s="132">
        <v>0</v>
      </c>
      <c r="G583" s="132">
        <v>44.33</v>
      </c>
      <c r="H583" s="132">
        <v>1.37</v>
      </c>
      <c r="I583" s="132">
        <v>0</v>
      </c>
      <c r="J583" s="490"/>
      <c r="K583" s="15"/>
      <c r="L583" s="4"/>
      <c r="M583" s="4"/>
      <c r="N583" s="4"/>
      <c r="O583" s="4"/>
    </row>
    <row r="584" spans="1:15" s="5" customFormat="1" ht="52.5" customHeight="1" x14ac:dyDescent="0.3">
      <c r="A584" s="493" t="s">
        <v>199</v>
      </c>
      <c r="B584" s="488" t="s">
        <v>200</v>
      </c>
      <c r="C584" s="489"/>
      <c r="D584" s="132" t="s">
        <v>19</v>
      </c>
      <c r="E584" s="135">
        <v>212</v>
      </c>
      <c r="F584" s="135">
        <v>0</v>
      </c>
      <c r="G584" s="135">
        <v>205.64</v>
      </c>
      <c r="H584" s="135">
        <v>6.36</v>
      </c>
      <c r="I584" s="135">
        <v>0</v>
      </c>
      <c r="J584" s="490"/>
      <c r="K584" s="15"/>
      <c r="L584" s="4"/>
      <c r="M584" s="4"/>
      <c r="N584" s="4"/>
      <c r="O584" s="4"/>
    </row>
    <row r="585" spans="1:15" s="5" customFormat="1" ht="52.5" customHeight="1" x14ac:dyDescent="0.3">
      <c r="A585" s="493"/>
      <c r="B585" s="488"/>
      <c r="C585" s="489"/>
      <c r="D585" s="132" t="s">
        <v>20</v>
      </c>
      <c r="E585" s="135">
        <v>200</v>
      </c>
      <c r="F585" s="135">
        <v>0</v>
      </c>
      <c r="G585" s="135">
        <v>194</v>
      </c>
      <c r="H585" s="135">
        <v>6</v>
      </c>
      <c r="I585" s="135">
        <v>0</v>
      </c>
      <c r="J585" s="490"/>
      <c r="K585" s="15"/>
      <c r="L585" s="4"/>
      <c r="M585" s="4"/>
      <c r="N585" s="4"/>
      <c r="O585" s="4"/>
    </row>
    <row r="586" spans="1:15" s="5" customFormat="1" ht="44.25" customHeight="1" x14ac:dyDescent="0.3">
      <c r="A586" s="494">
        <v>2</v>
      </c>
      <c r="B586" s="488" t="s">
        <v>201</v>
      </c>
      <c r="C586" s="489" t="s">
        <v>26</v>
      </c>
      <c r="D586" s="133" t="s">
        <v>29</v>
      </c>
      <c r="E586" s="133">
        <f>E588</f>
        <v>1.96</v>
      </c>
      <c r="F586" s="136">
        <v>0</v>
      </c>
      <c r="G586" s="136">
        <f>G588</f>
        <v>0</v>
      </c>
      <c r="H586" s="136">
        <f>H588</f>
        <v>1.96</v>
      </c>
      <c r="I586" s="136">
        <f>I588</f>
        <v>0</v>
      </c>
      <c r="J586" s="495"/>
      <c r="K586" s="15"/>
      <c r="L586" s="4"/>
      <c r="M586" s="4"/>
      <c r="N586" s="4"/>
      <c r="O586" s="4"/>
    </row>
    <row r="587" spans="1:15" s="5" customFormat="1" ht="18.149999999999999" customHeight="1" x14ac:dyDescent="0.3">
      <c r="A587" s="494"/>
      <c r="B587" s="488"/>
      <c r="C587" s="489"/>
      <c r="D587" s="132" t="s">
        <v>17</v>
      </c>
      <c r="E587" s="132"/>
      <c r="F587" s="132"/>
      <c r="G587" s="132"/>
      <c r="H587" s="132"/>
      <c r="I587" s="132"/>
      <c r="J587" s="495"/>
      <c r="K587" s="15"/>
      <c r="L587" s="4"/>
      <c r="M587" s="4"/>
      <c r="N587" s="4"/>
      <c r="O587" s="4"/>
    </row>
    <row r="588" spans="1:15" s="5" customFormat="1" ht="23.7" customHeight="1" x14ac:dyDescent="0.3">
      <c r="A588" s="494"/>
      <c r="B588" s="488"/>
      <c r="C588" s="489"/>
      <c r="D588" s="132" t="s">
        <v>29</v>
      </c>
      <c r="E588" s="132">
        <f>F588+H588+I588</f>
        <v>1.96</v>
      </c>
      <c r="F588" s="132">
        <v>0</v>
      </c>
      <c r="G588" s="132">
        <v>0</v>
      </c>
      <c r="H588" s="132">
        <v>1.96</v>
      </c>
      <c r="I588" s="132">
        <v>0</v>
      </c>
      <c r="J588" s="495"/>
      <c r="K588" s="15"/>
      <c r="L588" s="4"/>
      <c r="M588" s="4"/>
      <c r="N588" s="4"/>
      <c r="O588" s="4"/>
    </row>
    <row r="589" spans="1:15" s="5" customFormat="1" ht="44.25" customHeight="1" x14ac:dyDescent="0.3">
      <c r="A589" s="496">
        <v>3</v>
      </c>
      <c r="B589" s="488" t="s">
        <v>202</v>
      </c>
      <c r="C589" s="489" t="s">
        <v>203</v>
      </c>
      <c r="D589" s="133" t="s">
        <v>204</v>
      </c>
      <c r="E589" s="137">
        <f>E591+E592+E593</f>
        <v>45.400000000000006</v>
      </c>
      <c r="F589" s="137">
        <f>F591+F592+F593</f>
        <v>0</v>
      </c>
      <c r="G589" s="137">
        <f>G591+G592+G593</f>
        <v>44.04</v>
      </c>
      <c r="H589" s="137">
        <f>H591+H592+H593</f>
        <v>1.36</v>
      </c>
      <c r="I589" s="137">
        <f>I591+I592+I593</f>
        <v>0</v>
      </c>
      <c r="J589" s="497" t="s">
        <v>205</v>
      </c>
      <c r="K589" s="15"/>
      <c r="L589" s="4"/>
      <c r="M589" s="4"/>
      <c r="N589" s="4"/>
      <c r="O589" s="4"/>
    </row>
    <row r="590" spans="1:15" s="5" customFormat="1" ht="44.25" customHeight="1" x14ac:dyDescent="0.3">
      <c r="A590" s="496"/>
      <c r="B590" s="488"/>
      <c r="C590" s="489"/>
      <c r="D590" s="132" t="s">
        <v>17</v>
      </c>
      <c r="E590" s="135"/>
      <c r="F590" s="135"/>
      <c r="G590" s="135"/>
      <c r="H590" s="135"/>
      <c r="I590" s="135"/>
      <c r="J590" s="497"/>
      <c r="K590" s="15"/>
      <c r="L590" s="4"/>
      <c r="M590" s="4"/>
      <c r="N590" s="4"/>
      <c r="O590" s="4"/>
    </row>
    <row r="591" spans="1:15" s="5" customFormat="1" ht="44.25" customHeight="1" x14ac:dyDescent="0.3">
      <c r="A591" s="496"/>
      <c r="B591" s="488"/>
      <c r="C591" s="489"/>
      <c r="D591" s="132" t="s">
        <v>18</v>
      </c>
      <c r="E591" s="135">
        <v>15.4</v>
      </c>
      <c r="F591" s="135">
        <v>0</v>
      </c>
      <c r="G591" s="135">
        <v>14.94</v>
      </c>
      <c r="H591" s="135">
        <v>0.46</v>
      </c>
      <c r="I591" s="135">
        <v>0</v>
      </c>
      <c r="J591" s="497"/>
      <c r="K591" s="15"/>
      <c r="L591" s="4"/>
      <c r="M591" s="4"/>
      <c r="N591" s="4"/>
      <c r="O591" s="4"/>
    </row>
    <row r="592" spans="1:15" s="5" customFormat="1" ht="44.25" customHeight="1" x14ac:dyDescent="0.3">
      <c r="A592" s="138"/>
      <c r="B592" s="488"/>
      <c r="C592" s="489"/>
      <c r="D592" s="132" t="s">
        <v>20</v>
      </c>
      <c r="E592" s="135">
        <v>14.8</v>
      </c>
      <c r="F592" s="135">
        <v>0</v>
      </c>
      <c r="G592" s="135">
        <v>14.36</v>
      </c>
      <c r="H592" s="135">
        <v>0.44</v>
      </c>
      <c r="I592" s="135">
        <v>0</v>
      </c>
      <c r="J592" s="497"/>
      <c r="K592" s="15"/>
      <c r="L592" s="4"/>
      <c r="M592" s="4"/>
      <c r="N592" s="4"/>
      <c r="O592" s="4"/>
    </row>
    <row r="593" spans="1:15" s="5" customFormat="1" ht="44.25" customHeight="1" x14ac:dyDescent="0.3">
      <c r="A593" s="138"/>
      <c r="B593" s="488"/>
      <c r="C593" s="489"/>
      <c r="D593" s="132" t="s">
        <v>21</v>
      </c>
      <c r="E593" s="135">
        <v>15.2</v>
      </c>
      <c r="F593" s="135">
        <v>0</v>
      </c>
      <c r="G593" s="135">
        <v>14.74</v>
      </c>
      <c r="H593" s="135">
        <v>0.46</v>
      </c>
      <c r="I593" s="135">
        <v>0</v>
      </c>
      <c r="J593" s="497"/>
      <c r="K593" s="15"/>
      <c r="L593" s="4"/>
      <c r="M593" s="4"/>
      <c r="N593" s="4"/>
      <c r="O593" s="4"/>
    </row>
    <row r="594" spans="1:15" s="5" customFormat="1" ht="44.25" customHeight="1" x14ac:dyDescent="0.3">
      <c r="A594" s="489">
        <v>4</v>
      </c>
      <c r="B594" s="489" t="s">
        <v>206</v>
      </c>
      <c r="C594" s="489" t="s">
        <v>26</v>
      </c>
      <c r="D594" s="133" t="s">
        <v>19</v>
      </c>
      <c r="E594" s="137">
        <f>E596</f>
        <v>2.7</v>
      </c>
      <c r="F594" s="137">
        <f>F596</f>
        <v>0</v>
      </c>
      <c r="G594" s="137">
        <f>G596</f>
        <v>2.62</v>
      </c>
      <c r="H594" s="137">
        <f>H596</f>
        <v>0.08</v>
      </c>
      <c r="I594" s="137">
        <f>I596</f>
        <v>0</v>
      </c>
      <c r="J594" s="498"/>
      <c r="K594" s="15"/>
      <c r="L594" s="4"/>
      <c r="M594" s="4"/>
      <c r="N594" s="4"/>
      <c r="O594" s="4"/>
    </row>
    <row r="595" spans="1:15" s="5" customFormat="1" ht="17.25" customHeight="1" x14ac:dyDescent="0.3">
      <c r="A595" s="489"/>
      <c r="B595" s="489"/>
      <c r="C595" s="489"/>
      <c r="D595" s="132" t="s">
        <v>17</v>
      </c>
      <c r="E595" s="135"/>
      <c r="F595" s="135"/>
      <c r="G595" s="135"/>
      <c r="H595" s="135"/>
      <c r="I595" s="135"/>
      <c r="J595" s="498"/>
      <c r="K595" s="15"/>
      <c r="L595" s="4"/>
      <c r="M595" s="4"/>
      <c r="N595" s="4"/>
      <c r="O595" s="4"/>
    </row>
    <row r="596" spans="1:15" s="5" customFormat="1" ht="44.25" customHeight="1" x14ac:dyDescent="0.3">
      <c r="A596" s="489"/>
      <c r="B596" s="489"/>
      <c r="C596" s="489"/>
      <c r="D596" s="132" t="s">
        <v>19</v>
      </c>
      <c r="E596" s="135">
        <v>2.7</v>
      </c>
      <c r="F596" s="135">
        <v>0</v>
      </c>
      <c r="G596" s="135">
        <v>2.62</v>
      </c>
      <c r="H596" s="135">
        <v>0.08</v>
      </c>
      <c r="I596" s="135">
        <v>0</v>
      </c>
      <c r="J596" s="498"/>
      <c r="K596" s="15"/>
      <c r="L596" s="4"/>
      <c r="M596" s="4"/>
      <c r="N596" s="4"/>
      <c r="O596" s="4"/>
    </row>
    <row r="597" spans="1:15" s="5" customFormat="1" ht="73.5" customHeight="1" x14ac:dyDescent="0.3">
      <c r="A597" s="132">
        <v>5</v>
      </c>
      <c r="B597" s="132" t="s">
        <v>182</v>
      </c>
      <c r="C597" s="132" t="s">
        <v>207</v>
      </c>
      <c r="D597" s="133" t="s">
        <v>19</v>
      </c>
      <c r="E597" s="137">
        <v>0.04</v>
      </c>
      <c r="F597" s="137">
        <v>0</v>
      </c>
      <c r="G597" s="140">
        <v>3.8800000000000001E-2</v>
      </c>
      <c r="H597" s="140">
        <v>1.1999999999999999E-3</v>
      </c>
      <c r="I597" s="137">
        <v>0</v>
      </c>
      <c r="J597" s="139" t="s">
        <v>208</v>
      </c>
      <c r="K597" s="15"/>
      <c r="L597" s="4"/>
      <c r="M597" s="4"/>
      <c r="N597" s="4"/>
      <c r="O597" s="4"/>
    </row>
    <row r="598" spans="1:15" s="5" customFormat="1" ht="29.1" customHeight="1" x14ac:dyDescent="0.3">
      <c r="A598" s="499" t="s">
        <v>209</v>
      </c>
      <c r="B598" s="499"/>
      <c r="C598" s="499"/>
      <c r="D598" s="499"/>
      <c r="E598" s="499"/>
      <c r="F598" s="499"/>
      <c r="G598" s="499"/>
      <c r="H598" s="499"/>
      <c r="I598" s="499"/>
      <c r="J598" s="499"/>
      <c r="K598" s="15"/>
      <c r="L598" s="4"/>
      <c r="M598" s="4"/>
      <c r="N598" s="4"/>
      <c r="O598" s="4"/>
    </row>
    <row r="599" spans="1:15" s="5" customFormat="1" ht="44.25" customHeight="1" x14ac:dyDescent="0.3">
      <c r="A599" s="494">
        <v>1</v>
      </c>
      <c r="B599" s="500" t="s">
        <v>210</v>
      </c>
      <c r="C599" s="494" t="s">
        <v>26</v>
      </c>
      <c r="D599" s="133" t="s">
        <v>211</v>
      </c>
      <c r="E599" s="137">
        <f>E601+E602</f>
        <v>415</v>
      </c>
      <c r="F599" s="137">
        <f>F601+F602</f>
        <v>0</v>
      </c>
      <c r="G599" s="137">
        <f>G601+G602</f>
        <v>402.55</v>
      </c>
      <c r="H599" s="137">
        <f>H601+H602</f>
        <v>12.45</v>
      </c>
      <c r="I599" s="137">
        <f>I601+I602</f>
        <v>0</v>
      </c>
      <c r="J599" s="494" t="s">
        <v>212</v>
      </c>
      <c r="K599" s="15"/>
      <c r="L599" s="4"/>
      <c r="M599" s="4"/>
      <c r="N599" s="4"/>
      <c r="O599" s="4"/>
    </row>
    <row r="600" spans="1:15" s="5" customFormat="1" ht="17.25" customHeight="1" x14ac:dyDescent="0.3">
      <c r="A600" s="494"/>
      <c r="B600" s="500"/>
      <c r="C600" s="494"/>
      <c r="D600" s="132" t="s">
        <v>17</v>
      </c>
      <c r="E600" s="135"/>
      <c r="F600" s="135"/>
      <c r="G600" s="135"/>
      <c r="H600" s="135"/>
      <c r="I600" s="135"/>
      <c r="J600" s="494"/>
      <c r="K600" s="15"/>
      <c r="L600" s="4"/>
      <c r="M600" s="4"/>
      <c r="N600" s="4"/>
      <c r="O600" s="4"/>
    </row>
    <row r="601" spans="1:15" s="5" customFormat="1" ht="44.25" customHeight="1" x14ac:dyDescent="0.3">
      <c r="A601" s="494"/>
      <c r="B601" s="500"/>
      <c r="C601" s="494"/>
      <c r="D601" s="132" t="s">
        <v>213</v>
      </c>
      <c r="E601" s="135">
        <f>F601+G601+H601+I601</f>
        <v>200</v>
      </c>
      <c r="F601" s="135">
        <v>0</v>
      </c>
      <c r="G601" s="135">
        <v>194</v>
      </c>
      <c r="H601" s="135">
        <v>6</v>
      </c>
      <c r="I601" s="135">
        <v>0</v>
      </c>
      <c r="J601" s="494"/>
      <c r="K601" s="15"/>
      <c r="L601" s="4"/>
      <c r="M601" s="4"/>
      <c r="N601" s="4"/>
      <c r="O601" s="4"/>
    </row>
    <row r="602" spans="1:15" s="5" customFormat="1" ht="44.25" customHeight="1" x14ac:dyDescent="0.3">
      <c r="A602" s="494"/>
      <c r="B602" s="500"/>
      <c r="C602" s="494"/>
      <c r="D602" s="132" t="s">
        <v>214</v>
      </c>
      <c r="E602" s="135">
        <f>F602+G602+H602+I602</f>
        <v>215</v>
      </c>
      <c r="F602" s="135">
        <v>0</v>
      </c>
      <c r="G602" s="135">
        <v>208.55</v>
      </c>
      <c r="H602" s="135">
        <v>6.45</v>
      </c>
      <c r="I602" s="135">
        <v>0</v>
      </c>
      <c r="J602" s="494"/>
      <c r="K602" s="15"/>
      <c r="L602" s="4"/>
      <c r="M602" s="4"/>
      <c r="N602" s="4"/>
      <c r="O602" s="4"/>
    </row>
    <row r="603" spans="1:15" s="5" customFormat="1" ht="44.25" customHeight="1" x14ac:dyDescent="0.3">
      <c r="A603" s="494">
        <v>2</v>
      </c>
      <c r="B603" s="500" t="s">
        <v>215</v>
      </c>
      <c r="C603" s="494" t="s">
        <v>26</v>
      </c>
      <c r="D603" s="133" t="s">
        <v>20</v>
      </c>
      <c r="E603" s="137">
        <f>E605</f>
        <v>55.71</v>
      </c>
      <c r="F603" s="137">
        <f>F605</f>
        <v>0</v>
      </c>
      <c r="G603" s="137">
        <f>G605</f>
        <v>54.04</v>
      </c>
      <c r="H603" s="137">
        <f>H605</f>
        <v>1.67</v>
      </c>
      <c r="I603" s="137">
        <f>I605</f>
        <v>0</v>
      </c>
      <c r="J603" s="501" t="s">
        <v>216</v>
      </c>
      <c r="K603" s="15"/>
      <c r="L603" s="4"/>
      <c r="M603" s="4"/>
      <c r="N603" s="4"/>
      <c r="O603" s="4"/>
    </row>
    <row r="604" spans="1:15" s="5" customFormat="1" ht="44.25" customHeight="1" x14ac:dyDescent="0.3">
      <c r="A604" s="494"/>
      <c r="B604" s="500"/>
      <c r="C604" s="494"/>
      <c r="D604" s="132" t="s">
        <v>17</v>
      </c>
      <c r="E604" s="132"/>
      <c r="F604" s="135"/>
      <c r="G604" s="135"/>
      <c r="H604" s="135"/>
      <c r="I604" s="135"/>
      <c r="J604" s="501"/>
      <c r="K604" s="15"/>
      <c r="L604" s="4"/>
      <c r="M604" s="4"/>
      <c r="N604" s="4"/>
      <c r="O604" s="4"/>
    </row>
    <row r="605" spans="1:15" s="5" customFormat="1" ht="102.15" customHeight="1" x14ac:dyDescent="0.3">
      <c r="A605" s="494"/>
      <c r="B605" s="500"/>
      <c r="C605" s="494"/>
      <c r="D605" s="132" t="s">
        <v>217</v>
      </c>
      <c r="E605" s="135">
        <f>F605+G605+H605+I605</f>
        <v>55.71</v>
      </c>
      <c r="F605" s="135">
        <v>0</v>
      </c>
      <c r="G605" s="135">
        <v>54.04</v>
      </c>
      <c r="H605" s="135">
        <v>1.67</v>
      </c>
      <c r="I605" s="135">
        <v>0</v>
      </c>
      <c r="J605" s="501"/>
      <c r="K605" s="15"/>
      <c r="L605" s="4"/>
      <c r="M605" s="4"/>
      <c r="N605" s="4"/>
      <c r="O605" s="4"/>
    </row>
    <row r="606" spans="1:15" s="5" customFormat="1" ht="44.25" customHeight="1" x14ac:dyDescent="0.3">
      <c r="A606" s="494">
        <v>3</v>
      </c>
      <c r="B606" s="500" t="s">
        <v>218</v>
      </c>
      <c r="C606" s="494" t="s">
        <v>26</v>
      </c>
      <c r="D606" s="133" t="s">
        <v>21</v>
      </c>
      <c r="E606" s="137">
        <f>E608</f>
        <v>53.25</v>
      </c>
      <c r="F606" s="137">
        <f>F608</f>
        <v>0</v>
      </c>
      <c r="G606" s="137">
        <f>G608</f>
        <v>51.65</v>
      </c>
      <c r="H606" s="137">
        <f>H608</f>
        <v>1.6</v>
      </c>
      <c r="I606" s="137">
        <f>I608</f>
        <v>0</v>
      </c>
      <c r="J606" s="501" t="s">
        <v>216</v>
      </c>
      <c r="K606" s="15"/>
      <c r="L606" s="4"/>
      <c r="M606" s="4"/>
      <c r="N606" s="4"/>
      <c r="O606" s="4"/>
    </row>
    <row r="607" spans="1:15" s="5" customFormat="1" ht="44.25" customHeight="1" x14ac:dyDescent="0.3">
      <c r="A607" s="494"/>
      <c r="B607" s="500"/>
      <c r="C607" s="494"/>
      <c r="D607" s="132" t="s">
        <v>17</v>
      </c>
      <c r="E607" s="135"/>
      <c r="F607" s="135"/>
      <c r="G607" s="135"/>
      <c r="H607" s="135"/>
      <c r="I607" s="135"/>
      <c r="J607" s="501"/>
      <c r="K607" s="15"/>
      <c r="L607" s="4"/>
      <c r="M607" s="4"/>
      <c r="N607" s="4"/>
      <c r="O607" s="4"/>
    </row>
    <row r="608" spans="1:15" s="5" customFormat="1" ht="44.1" customHeight="1" x14ac:dyDescent="0.3">
      <c r="A608" s="494"/>
      <c r="B608" s="500"/>
      <c r="C608" s="494"/>
      <c r="D608" s="132" t="s">
        <v>219</v>
      </c>
      <c r="E608" s="135">
        <f>F608+G608+H608+I608</f>
        <v>53.25</v>
      </c>
      <c r="F608" s="135">
        <v>0</v>
      </c>
      <c r="G608" s="135">
        <v>51.65</v>
      </c>
      <c r="H608" s="135">
        <v>1.6</v>
      </c>
      <c r="I608" s="135">
        <v>0</v>
      </c>
      <c r="J608" s="501"/>
      <c r="K608" s="15"/>
      <c r="L608" s="4"/>
      <c r="M608" s="4"/>
      <c r="N608" s="4"/>
      <c r="O608" s="4"/>
    </row>
    <row r="609" spans="1:15" s="5" customFormat="1" ht="44.25" customHeight="1" x14ac:dyDescent="0.3">
      <c r="A609" s="494">
        <v>4</v>
      </c>
      <c r="B609" s="500" t="s">
        <v>220</v>
      </c>
      <c r="C609" s="494" t="s">
        <v>26</v>
      </c>
      <c r="D609" s="133" t="s">
        <v>30</v>
      </c>
      <c r="E609" s="137">
        <f>E611</f>
        <v>24.75</v>
      </c>
      <c r="F609" s="137">
        <f>F611</f>
        <v>0</v>
      </c>
      <c r="G609" s="137">
        <f>G611</f>
        <v>24.01</v>
      </c>
      <c r="H609" s="137">
        <f>H611</f>
        <v>0.74</v>
      </c>
      <c r="I609" s="137">
        <f>I611</f>
        <v>0</v>
      </c>
      <c r="J609" s="501" t="s">
        <v>216</v>
      </c>
      <c r="K609" s="15"/>
      <c r="L609" s="4"/>
      <c r="M609" s="4"/>
      <c r="N609" s="4"/>
      <c r="O609" s="4"/>
    </row>
    <row r="610" spans="1:15" s="5" customFormat="1" ht="44.25" customHeight="1" x14ac:dyDescent="0.3">
      <c r="A610" s="494"/>
      <c r="B610" s="500"/>
      <c r="C610" s="494"/>
      <c r="D610" s="132" t="s">
        <v>17</v>
      </c>
      <c r="E610" s="135"/>
      <c r="F610" s="135"/>
      <c r="G610" s="135"/>
      <c r="H610" s="135"/>
      <c r="I610" s="135"/>
      <c r="J610" s="501"/>
      <c r="K610" s="15"/>
      <c r="L610" s="4"/>
      <c r="M610" s="4"/>
      <c r="N610" s="4"/>
      <c r="O610" s="4"/>
    </row>
    <row r="611" spans="1:15" s="5" customFormat="1" ht="76.349999999999994" customHeight="1" x14ac:dyDescent="0.3">
      <c r="A611" s="494"/>
      <c r="B611" s="500"/>
      <c r="C611" s="494"/>
      <c r="D611" s="132" t="s">
        <v>221</v>
      </c>
      <c r="E611" s="135">
        <f>F611+G611+H611+I611</f>
        <v>24.75</v>
      </c>
      <c r="F611" s="135">
        <v>0</v>
      </c>
      <c r="G611" s="135">
        <v>24.01</v>
      </c>
      <c r="H611" s="135">
        <v>0.74</v>
      </c>
      <c r="I611" s="135">
        <v>0</v>
      </c>
      <c r="J611" s="501"/>
      <c r="K611" s="15"/>
      <c r="L611" s="4"/>
      <c r="M611" s="4"/>
      <c r="N611" s="4"/>
      <c r="O611" s="4"/>
    </row>
    <row r="612" spans="1:15" s="5" customFormat="1" ht="44.25" customHeight="1" x14ac:dyDescent="0.3">
      <c r="A612" s="494">
        <v>5</v>
      </c>
      <c r="B612" s="500" t="s">
        <v>222</v>
      </c>
      <c r="C612" s="494" t="s">
        <v>26</v>
      </c>
      <c r="D612" s="133" t="s">
        <v>31</v>
      </c>
      <c r="E612" s="137">
        <f>E614</f>
        <v>42.12</v>
      </c>
      <c r="F612" s="137">
        <f>F614</f>
        <v>0</v>
      </c>
      <c r="G612" s="137">
        <f>G614</f>
        <v>40.86</v>
      </c>
      <c r="H612" s="137">
        <f>H614</f>
        <v>1.26</v>
      </c>
      <c r="I612" s="137">
        <f>I614</f>
        <v>0</v>
      </c>
      <c r="J612" s="501" t="s">
        <v>216</v>
      </c>
      <c r="K612" s="15"/>
      <c r="L612" s="4"/>
      <c r="M612" s="4"/>
      <c r="N612" s="4"/>
      <c r="O612" s="4"/>
    </row>
    <row r="613" spans="1:15" s="5" customFormat="1" ht="21.6" customHeight="1" x14ac:dyDescent="0.3">
      <c r="A613" s="494"/>
      <c r="B613" s="500"/>
      <c r="C613" s="494"/>
      <c r="D613" s="132" t="s">
        <v>17</v>
      </c>
      <c r="E613" s="135"/>
      <c r="F613" s="135"/>
      <c r="G613" s="135"/>
      <c r="H613" s="135"/>
      <c r="I613" s="135"/>
      <c r="J613" s="501"/>
      <c r="K613" s="15"/>
      <c r="L613" s="4"/>
      <c r="M613" s="4"/>
      <c r="N613" s="4"/>
      <c r="O613" s="4"/>
    </row>
    <row r="614" spans="1:15" s="5" customFormat="1" ht="44.25" customHeight="1" x14ac:dyDescent="0.3">
      <c r="A614" s="494"/>
      <c r="B614" s="500"/>
      <c r="C614" s="494"/>
      <c r="D614" s="132" t="s">
        <v>223</v>
      </c>
      <c r="E614" s="135">
        <f>F614+G614+H614+I614</f>
        <v>42.12</v>
      </c>
      <c r="F614" s="135">
        <v>0</v>
      </c>
      <c r="G614" s="135">
        <v>40.86</v>
      </c>
      <c r="H614" s="135">
        <v>1.26</v>
      </c>
      <c r="I614" s="135">
        <v>0</v>
      </c>
      <c r="J614" s="501"/>
      <c r="K614" s="15"/>
      <c r="L614" s="4"/>
      <c r="M614" s="4"/>
      <c r="N614" s="4"/>
      <c r="O614" s="4"/>
    </row>
    <row r="615" spans="1:15" s="5" customFormat="1" ht="44.25" customHeight="1" x14ac:dyDescent="0.3">
      <c r="A615" s="494">
        <v>6</v>
      </c>
      <c r="B615" s="500" t="s">
        <v>224</v>
      </c>
      <c r="C615" s="494" t="s">
        <v>26</v>
      </c>
      <c r="D615" s="133" t="s">
        <v>32</v>
      </c>
      <c r="E615" s="137">
        <f>E617</f>
        <v>17.25</v>
      </c>
      <c r="F615" s="137">
        <f>F617</f>
        <v>0</v>
      </c>
      <c r="G615" s="137">
        <f>G617</f>
        <v>16.73</v>
      </c>
      <c r="H615" s="137">
        <f>H617</f>
        <v>0.52</v>
      </c>
      <c r="I615" s="137">
        <f>I617</f>
        <v>0</v>
      </c>
      <c r="J615" s="501" t="s">
        <v>216</v>
      </c>
      <c r="K615" s="15"/>
      <c r="L615" s="4"/>
      <c r="M615" s="4"/>
      <c r="N615" s="4"/>
      <c r="O615" s="4"/>
    </row>
    <row r="616" spans="1:15" s="5" customFormat="1" ht="25.95" customHeight="1" x14ac:dyDescent="0.3">
      <c r="A616" s="494"/>
      <c r="B616" s="500"/>
      <c r="C616" s="494"/>
      <c r="D616" s="132" t="s">
        <v>17</v>
      </c>
      <c r="E616" s="135"/>
      <c r="F616" s="135"/>
      <c r="G616" s="135"/>
      <c r="H616" s="135"/>
      <c r="I616" s="135"/>
      <c r="J616" s="501"/>
      <c r="K616" s="15"/>
      <c r="L616" s="4"/>
      <c r="M616" s="4"/>
      <c r="N616" s="4"/>
      <c r="O616" s="4"/>
    </row>
    <row r="617" spans="1:15" s="5" customFormat="1" ht="31.2" customHeight="1" x14ac:dyDescent="0.3">
      <c r="A617" s="494"/>
      <c r="B617" s="500"/>
      <c r="C617" s="494"/>
      <c r="D617" s="132" t="s">
        <v>225</v>
      </c>
      <c r="E617" s="135">
        <f>F617+G617+H617+I617</f>
        <v>17.25</v>
      </c>
      <c r="F617" s="135">
        <v>0</v>
      </c>
      <c r="G617" s="135">
        <v>16.73</v>
      </c>
      <c r="H617" s="135">
        <v>0.52</v>
      </c>
      <c r="I617" s="135">
        <v>0</v>
      </c>
      <c r="J617" s="501"/>
      <c r="K617" s="15"/>
      <c r="L617" s="4"/>
      <c r="M617" s="4"/>
      <c r="N617" s="4"/>
      <c r="O617" s="4"/>
    </row>
    <row r="618" spans="1:15" s="5" customFormat="1" ht="31.2" customHeight="1" x14ac:dyDescent="0.3">
      <c r="A618" s="489">
        <v>7</v>
      </c>
      <c r="B618" s="488" t="s">
        <v>226</v>
      </c>
      <c r="C618" s="489" t="s">
        <v>26</v>
      </c>
      <c r="D618" s="133" t="s">
        <v>33</v>
      </c>
      <c r="E618" s="137">
        <f>E620</f>
        <v>37.56</v>
      </c>
      <c r="F618" s="137">
        <f>F620</f>
        <v>0</v>
      </c>
      <c r="G618" s="137">
        <f>G620</f>
        <v>36.43</v>
      </c>
      <c r="H618" s="137">
        <f>H620</f>
        <v>1.1299999999999999</v>
      </c>
      <c r="I618" s="137">
        <f>I620</f>
        <v>0</v>
      </c>
      <c r="J618" s="501" t="s">
        <v>216</v>
      </c>
      <c r="K618" s="15"/>
      <c r="L618" s="4"/>
      <c r="M618" s="4"/>
      <c r="N618" s="4"/>
      <c r="O618" s="4"/>
    </row>
    <row r="619" spans="1:15" s="5" customFormat="1" ht="44.25" customHeight="1" x14ac:dyDescent="0.3">
      <c r="A619" s="489"/>
      <c r="B619" s="488"/>
      <c r="C619" s="489"/>
      <c r="D619" s="132" t="s">
        <v>17</v>
      </c>
      <c r="E619" s="135"/>
      <c r="F619" s="135"/>
      <c r="G619" s="135"/>
      <c r="H619" s="135"/>
      <c r="I619" s="135"/>
      <c r="J619" s="501"/>
      <c r="K619" s="15"/>
      <c r="L619" s="4"/>
      <c r="M619" s="4"/>
      <c r="N619" s="4"/>
      <c r="O619" s="4"/>
    </row>
    <row r="620" spans="1:15" s="5" customFormat="1" ht="44.25" customHeight="1" x14ac:dyDescent="0.3">
      <c r="A620" s="489"/>
      <c r="B620" s="488"/>
      <c r="C620" s="489"/>
      <c r="D620" s="132" t="s">
        <v>227</v>
      </c>
      <c r="E620" s="132">
        <f>F620+G620+H620+I620</f>
        <v>37.56</v>
      </c>
      <c r="F620" s="135">
        <v>0</v>
      </c>
      <c r="G620" s="135">
        <v>36.43</v>
      </c>
      <c r="H620" s="132">
        <v>1.1299999999999999</v>
      </c>
      <c r="I620" s="135">
        <v>0</v>
      </c>
      <c r="J620" s="501"/>
      <c r="K620" s="16"/>
    </row>
    <row r="621" spans="1:15" s="5" customFormat="1" ht="26.85" customHeight="1" x14ac:dyDescent="0.3">
      <c r="A621" s="489">
        <v>8</v>
      </c>
      <c r="B621" s="489" t="s">
        <v>182</v>
      </c>
      <c r="C621" s="489" t="s">
        <v>228</v>
      </c>
      <c r="D621" s="133" t="s">
        <v>229</v>
      </c>
      <c r="E621" s="137">
        <f>F621+G621+H621+I621</f>
        <v>9.7200000000000006</v>
      </c>
      <c r="F621" s="137">
        <f>F623+F624+F625+F626+F627+F628+F629+F630</f>
        <v>0</v>
      </c>
      <c r="G621" s="140">
        <v>9.4283999999999999</v>
      </c>
      <c r="H621" s="140">
        <v>0.29160000000000003</v>
      </c>
      <c r="I621" s="137">
        <f>I623+I624+I625+I626+I627+I628+I629+I630</f>
        <v>0</v>
      </c>
      <c r="J621" s="141"/>
      <c r="K621" s="16"/>
    </row>
    <row r="622" spans="1:15" s="5" customFormat="1" ht="26.25" customHeight="1" x14ac:dyDescent="0.3">
      <c r="A622" s="489"/>
      <c r="B622" s="489"/>
      <c r="C622" s="489"/>
      <c r="D622" s="132" t="s">
        <v>17</v>
      </c>
      <c r="E622" s="132"/>
      <c r="F622" s="135"/>
      <c r="G622" s="135"/>
      <c r="H622" s="132"/>
      <c r="I622" s="135"/>
      <c r="J622" s="141"/>
      <c r="K622" s="16"/>
    </row>
    <row r="623" spans="1:15" s="5" customFormat="1" ht="35.25" customHeight="1" x14ac:dyDescent="0.3">
      <c r="A623" s="489"/>
      <c r="B623" s="489"/>
      <c r="C623" s="489"/>
      <c r="D623" s="132" t="s">
        <v>18</v>
      </c>
      <c r="E623" s="135">
        <f t="shared" ref="E623:E630" si="23">F623+G623+H623+I623</f>
        <v>1.2</v>
      </c>
      <c r="F623" s="135">
        <v>0</v>
      </c>
      <c r="G623" s="142">
        <v>1.1639999999999999</v>
      </c>
      <c r="H623" s="142">
        <v>3.5999999999999997E-2</v>
      </c>
      <c r="I623" s="135">
        <v>0</v>
      </c>
      <c r="J623" s="141" t="s">
        <v>230</v>
      </c>
      <c r="K623" s="16"/>
    </row>
    <row r="624" spans="1:15" s="5" customFormat="1" ht="35.25" customHeight="1" x14ac:dyDescent="0.3">
      <c r="A624" s="489"/>
      <c r="B624" s="489"/>
      <c r="C624" s="489"/>
      <c r="D624" s="132" t="s">
        <v>19</v>
      </c>
      <c r="E624" s="135">
        <f t="shared" si="23"/>
        <v>1.2</v>
      </c>
      <c r="F624" s="135">
        <v>0</v>
      </c>
      <c r="G624" s="142">
        <v>1.1639999999999999</v>
      </c>
      <c r="H624" s="142">
        <v>3.5999999999999997E-2</v>
      </c>
      <c r="I624" s="135">
        <v>0</v>
      </c>
      <c r="J624" s="141" t="s">
        <v>230</v>
      </c>
      <c r="K624" s="16"/>
    </row>
    <row r="625" spans="1:11" s="5" customFormat="1" ht="35.25" customHeight="1" x14ac:dyDescent="0.3">
      <c r="A625" s="489"/>
      <c r="B625" s="489"/>
      <c r="C625" s="489"/>
      <c r="D625" s="132" t="s">
        <v>20</v>
      </c>
      <c r="E625" s="135">
        <f t="shared" si="23"/>
        <v>1.4000000000000001</v>
      </c>
      <c r="F625" s="135">
        <v>0</v>
      </c>
      <c r="G625" s="135">
        <v>1.3580000000000001</v>
      </c>
      <c r="H625" s="142">
        <v>4.2000000000000003E-2</v>
      </c>
      <c r="I625" s="135">
        <v>0</v>
      </c>
      <c r="J625" s="141" t="s">
        <v>231</v>
      </c>
      <c r="K625" s="16"/>
    </row>
    <row r="626" spans="1:11" s="5" customFormat="1" ht="35.25" customHeight="1" x14ac:dyDescent="0.3">
      <c r="A626" s="489"/>
      <c r="B626" s="489"/>
      <c r="C626" s="489"/>
      <c r="D626" s="132" t="s">
        <v>21</v>
      </c>
      <c r="E626" s="135">
        <f t="shared" si="23"/>
        <v>1.4000000000000001</v>
      </c>
      <c r="F626" s="135">
        <v>0</v>
      </c>
      <c r="G626" s="135">
        <v>1.3580000000000001</v>
      </c>
      <c r="H626" s="142">
        <v>4.2000000000000003E-2</v>
      </c>
      <c r="I626" s="135">
        <v>0</v>
      </c>
      <c r="J626" s="141" t="s">
        <v>231</v>
      </c>
      <c r="K626" s="16"/>
    </row>
    <row r="627" spans="1:11" s="5" customFormat="1" ht="35.25" customHeight="1" x14ac:dyDescent="0.3">
      <c r="A627" s="489"/>
      <c r="B627" s="489"/>
      <c r="C627" s="489"/>
      <c r="D627" s="132" t="s">
        <v>30</v>
      </c>
      <c r="E627" s="135">
        <f t="shared" si="23"/>
        <v>1.4000000000000001</v>
      </c>
      <c r="F627" s="135">
        <v>0</v>
      </c>
      <c r="G627" s="135">
        <v>1.3580000000000001</v>
      </c>
      <c r="H627" s="142">
        <v>4.2000000000000003E-2</v>
      </c>
      <c r="I627" s="135">
        <v>0</v>
      </c>
      <c r="J627" s="141" t="s">
        <v>231</v>
      </c>
      <c r="K627" s="16"/>
    </row>
    <row r="628" spans="1:11" s="5" customFormat="1" ht="35.25" customHeight="1" x14ac:dyDescent="0.3">
      <c r="A628" s="489"/>
      <c r="B628" s="489"/>
      <c r="C628" s="489"/>
      <c r="D628" s="132" t="s">
        <v>31</v>
      </c>
      <c r="E628" s="135">
        <f t="shared" si="23"/>
        <v>1.4000000000000001</v>
      </c>
      <c r="F628" s="135">
        <v>0</v>
      </c>
      <c r="G628" s="135">
        <v>1.3580000000000001</v>
      </c>
      <c r="H628" s="142">
        <v>4.2000000000000003E-2</v>
      </c>
      <c r="I628" s="135">
        <v>0</v>
      </c>
      <c r="J628" s="141" t="s">
        <v>231</v>
      </c>
      <c r="K628" s="16"/>
    </row>
    <row r="629" spans="1:11" s="5" customFormat="1" ht="35.25" customHeight="1" x14ac:dyDescent="0.3">
      <c r="A629" s="489"/>
      <c r="B629" s="489"/>
      <c r="C629" s="489"/>
      <c r="D629" s="132" t="s">
        <v>32</v>
      </c>
      <c r="E629" s="135">
        <f t="shared" si="23"/>
        <v>0.91999999999999993</v>
      </c>
      <c r="F629" s="135">
        <v>0</v>
      </c>
      <c r="G629" s="143">
        <v>0.89239999999999997</v>
      </c>
      <c r="H629" s="143">
        <v>2.76E-2</v>
      </c>
      <c r="I629" s="135">
        <v>0</v>
      </c>
      <c r="J629" s="141" t="s">
        <v>232</v>
      </c>
      <c r="K629" s="16"/>
    </row>
    <row r="630" spans="1:11" s="5" customFormat="1" ht="35.25" customHeight="1" x14ac:dyDescent="0.3">
      <c r="A630" s="489"/>
      <c r="B630" s="489"/>
      <c r="C630" s="489"/>
      <c r="D630" s="132" t="s">
        <v>33</v>
      </c>
      <c r="E630" s="135">
        <f t="shared" si="23"/>
        <v>0.8</v>
      </c>
      <c r="F630" s="135">
        <v>0</v>
      </c>
      <c r="G630" s="142">
        <v>0.77600000000000002</v>
      </c>
      <c r="H630" s="142">
        <v>2.4E-2</v>
      </c>
      <c r="I630" s="135">
        <v>0</v>
      </c>
      <c r="J630" s="141" t="s">
        <v>233</v>
      </c>
      <c r="K630" s="16"/>
    </row>
    <row r="631" spans="1:11" s="5" customFormat="1" ht="44.25" customHeight="1" x14ac:dyDescent="0.3">
      <c r="A631" s="502" t="s">
        <v>234</v>
      </c>
      <c r="B631" s="502"/>
      <c r="C631" s="502"/>
      <c r="D631" s="502"/>
      <c r="E631" s="502"/>
      <c r="F631" s="502"/>
      <c r="G631" s="502"/>
      <c r="H631" s="502"/>
      <c r="I631" s="502"/>
      <c r="J631" s="502"/>
      <c r="K631" s="16"/>
    </row>
    <row r="632" spans="1:11" s="5" customFormat="1" ht="44.25" customHeight="1" x14ac:dyDescent="0.3">
      <c r="A632" s="503">
        <v>1</v>
      </c>
      <c r="B632" s="488" t="s">
        <v>235</v>
      </c>
      <c r="C632" s="489" t="s">
        <v>26</v>
      </c>
      <c r="D632" s="133" t="s">
        <v>19</v>
      </c>
      <c r="E632" s="133">
        <f>E634</f>
        <v>23.1</v>
      </c>
      <c r="F632" s="133">
        <f>F634</f>
        <v>0</v>
      </c>
      <c r="G632" s="133">
        <f>G634</f>
        <v>22.41</v>
      </c>
      <c r="H632" s="133">
        <f>H634</f>
        <v>0.69</v>
      </c>
      <c r="I632" s="133">
        <f>I634</f>
        <v>0</v>
      </c>
      <c r="J632" s="489" t="s">
        <v>236</v>
      </c>
      <c r="K632" s="16"/>
    </row>
    <row r="633" spans="1:11" s="5" customFormat="1" ht="17.25" customHeight="1" x14ac:dyDescent="0.3">
      <c r="A633" s="503"/>
      <c r="B633" s="488"/>
      <c r="C633" s="489"/>
      <c r="D633" s="132" t="s">
        <v>17</v>
      </c>
      <c r="E633" s="132"/>
      <c r="F633" s="132"/>
      <c r="G633" s="132"/>
      <c r="H633" s="132"/>
      <c r="I633" s="132"/>
      <c r="J633" s="489"/>
      <c r="K633" s="16"/>
    </row>
    <row r="634" spans="1:11" s="5" customFormat="1" ht="44.25" customHeight="1" x14ac:dyDescent="0.3">
      <c r="A634" s="503"/>
      <c r="B634" s="488"/>
      <c r="C634" s="489"/>
      <c r="D634" s="132" t="s">
        <v>214</v>
      </c>
      <c r="E634" s="132">
        <v>23.1</v>
      </c>
      <c r="F634" s="132">
        <v>0</v>
      </c>
      <c r="G634" s="132">
        <v>22.41</v>
      </c>
      <c r="H634" s="132">
        <v>0.69</v>
      </c>
      <c r="I634" s="132">
        <v>0</v>
      </c>
      <c r="J634" s="489"/>
      <c r="K634" s="16"/>
    </row>
    <row r="635" spans="1:11" s="5" customFormat="1" ht="44.25" customHeight="1" x14ac:dyDescent="0.3">
      <c r="A635" s="489">
        <v>2</v>
      </c>
      <c r="B635" s="500" t="s">
        <v>237</v>
      </c>
      <c r="C635" s="489" t="s">
        <v>26</v>
      </c>
      <c r="D635" s="133" t="s">
        <v>20</v>
      </c>
      <c r="E635" s="133">
        <f>E637</f>
        <v>10</v>
      </c>
      <c r="F635" s="133">
        <f>F637</f>
        <v>0</v>
      </c>
      <c r="G635" s="133">
        <f>G637</f>
        <v>9.6999999999999993</v>
      </c>
      <c r="H635" s="133">
        <f>H637</f>
        <v>0.3</v>
      </c>
      <c r="I635" s="133">
        <f>I637</f>
        <v>0</v>
      </c>
      <c r="J635" s="489" t="s">
        <v>216</v>
      </c>
      <c r="K635" s="16"/>
    </row>
    <row r="636" spans="1:11" s="5" customFormat="1" ht="22.5" customHeight="1" x14ac:dyDescent="0.3">
      <c r="A636" s="489"/>
      <c r="B636" s="500"/>
      <c r="C636" s="489"/>
      <c r="D636" s="132" t="s">
        <v>17</v>
      </c>
      <c r="E636" s="132"/>
      <c r="F636" s="132"/>
      <c r="G636" s="132"/>
      <c r="H636" s="132"/>
      <c r="I636" s="132"/>
      <c r="J636" s="489"/>
      <c r="K636" s="16"/>
    </row>
    <row r="637" spans="1:11" s="5" customFormat="1" ht="44.25" customHeight="1" x14ac:dyDescent="0.3">
      <c r="A637" s="489"/>
      <c r="B637" s="500"/>
      <c r="C637" s="489"/>
      <c r="D637" s="132" t="s">
        <v>217</v>
      </c>
      <c r="E637" s="132">
        <v>10</v>
      </c>
      <c r="F637" s="132">
        <v>0</v>
      </c>
      <c r="G637" s="132">
        <v>9.6999999999999993</v>
      </c>
      <c r="H637" s="132">
        <v>0.3</v>
      </c>
      <c r="I637" s="132">
        <v>0</v>
      </c>
      <c r="J637" s="489"/>
      <c r="K637" s="16"/>
    </row>
    <row r="638" spans="1:11" s="5" customFormat="1" ht="44.25" customHeight="1" x14ac:dyDescent="0.3">
      <c r="A638" s="489">
        <v>3</v>
      </c>
      <c r="B638" s="500" t="s">
        <v>238</v>
      </c>
      <c r="C638" s="489" t="s">
        <v>26</v>
      </c>
      <c r="D638" s="133" t="s">
        <v>21</v>
      </c>
      <c r="E638" s="133">
        <f>E640</f>
        <v>9.25</v>
      </c>
      <c r="F638" s="133">
        <f>F640</f>
        <v>0</v>
      </c>
      <c r="G638" s="133">
        <f>G640</f>
        <v>8.9700000000000006</v>
      </c>
      <c r="H638" s="133">
        <f>H640</f>
        <v>0.28000000000000003</v>
      </c>
      <c r="I638" s="133">
        <f>I640</f>
        <v>0</v>
      </c>
      <c r="J638" s="489" t="s">
        <v>216</v>
      </c>
      <c r="K638" s="16"/>
    </row>
    <row r="639" spans="1:11" s="5" customFormat="1" ht="30.15" customHeight="1" x14ac:dyDescent="0.3">
      <c r="A639" s="489"/>
      <c r="B639" s="500"/>
      <c r="C639" s="489"/>
      <c r="D639" s="132" t="s">
        <v>17</v>
      </c>
      <c r="E639" s="132"/>
      <c r="F639" s="132"/>
      <c r="G639" s="132"/>
      <c r="H639" s="132"/>
      <c r="I639" s="132"/>
      <c r="J639" s="489"/>
      <c r="K639" s="16"/>
    </row>
    <row r="640" spans="1:11" s="5" customFormat="1" ht="44.25" customHeight="1" x14ac:dyDescent="0.3">
      <c r="A640" s="489"/>
      <c r="B640" s="500"/>
      <c r="C640" s="489"/>
      <c r="D640" s="132" t="s">
        <v>219</v>
      </c>
      <c r="E640" s="132">
        <v>9.25</v>
      </c>
      <c r="F640" s="132">
        <v>0</v>
      </c>
      <c r="G640" s="132">
        <v>8.9700000000000006</v>
      </c>
      <c r="H640" s="132">
        <v>0.28000000000000003</v>
      </c>
      <c r="I640" s="132">
        <v>0</v>
      </c>
      <c r="J640" s="489"/>
      <c r="K640" s="16"/>
    </row>
    <row r="641" spans="1:11" s="5" customFormat="1" ht="44.25" customHeight="1" x14ac:dyDescent="0.3">
      <c r="A641" s="489">
        <v>4</v>
      </c>
      <c r="B641" s="500" t="s">
        <v>239</v>
      </c>
      <c r="C641" s="494" t="s">
        <v>26</v>
      </c>
      <c r="D641" s="133" t="s">
        <v>240</v>
      </c>
      <c r="E641" s="133">
        <f>E643+E644</f>
        <v>20</v>
      </c>
      <c r="F641" s="133">
        <f>F643+F644</f>
        <v>0</v>
      </c>
      <c r="G641" s="133">
        <f>G643+G644</f>
        <v>19.399999999999999</v>
      </c>
      <c r="H641" s="133">
        <f>H643+H644</f>
        <v>0.6</v>
      </c>
      <c r="I641" s="133">
        <f>I643+I644</f>
        <v>0</v>
      </c>
      <c r="J641" s="489"/>
      <c r="K641" s="16"/>
    </row>
    <row r="642" spans="1:11" s="5" customFormat="1" ht="44.25" customHeight="1" x14ac:dyDescent="0.3">
      <c r="A642" s="489"/>
      <c r="B642" s="500"/>
      <c r="C642" s="494"/>
      <c r="D642" s="132" t="s">
        <v>17</v>
      </c>
      <c r="E642" s="132"/>
      <c r="F642" s="132"/>
      <c r="G642" s="132"/>
      <c r="H642" s="132"/>
      <c r="I642" s="132"/>
      <c r="J642" s="489"/>
      <c r="K642" s="16"/>
    </row>
    <row r="643" spans="1:11" s="5" customFormat="1" ht="44.25" customHeight="1" x14ac:dyDescent="0.3">
      <c r="A643" s="489"/>
      <c r="B643" s="500"/>
      <c r="C643" s="494"/>
      <c r="D643" s="132" t="s">
        <v>221</v>
      </c>
      <c r="E643" s="132">
        <v>10</v>
      </c>
      <c r="F643" s="132">
        <v>0</v>
      </c>
      <c r="G643" s="132">
        <v>9.6999999999999993</v>
      </c>
      <c r="H643" s="132">
        <v>0.3</v>
      </c>
      <c r="I643" s="132">
        <v>0</v>
      </c>
      <c r="J643" s="489"/>
      <c r="K643" s="16"/>
    </row>
    <row r="644" spans="1:11" s="5" customFormat="1" ht="44.25" customHeight="1" x14ac:dyDescent="0.3">
      <c r="A644" s="489"/>
      <c r="B644" s="500"/>
      <c r="C644" s="494"/>
      <c r="D644" s="132" t="s">
        <v>31</v>
      </c>
      <c r="E644" s="132">
        <v>10</v>
      </c>
      <c r="F644" s="132">
        <v>0</v>
      </c>
      <c r="G644" s="132">
        <v>9.6999999999999993</v>
      </c>
      <c r="H644" s="132">
        <v>0.3</v>
      </c>
      <c r="I644" s="132">
        <v>0</v>
      </c>
      <c r="J644" s="489"/>
      <c r="K644" s="16"/>
    </row>
    <row r="645" spans="1:11" s="5" customFormat="1" ht="44.25" customHeight="1" x14ac:dyDescent="0.3">
      <c r="A645" s="503">
        <v>5</v>
      </c>
      <c r="B645" s="500" t="s">
        <v>241</v>
      </c>
      <c r="C645" s="494" t="s">
        <v>26</v>
      </c>
      <c r="D645" s="133" t="s">
        <v>242</v>
      </c>
      <c r="E645" s="133">
        <f>E647+E648</f>
        <v>20</v>
      </c>
      <c r="F645" s="133">
        <f>F647+F648</f>
        <v>0</v>
      </c>
      <c r="G645" s="133">
        <f>G647+G648</f>
        <v>19.399999999999999</v>
      </c>
      <c r="H645" s="133">
        <f>H647+H648</f>
        <v>0.6</v>
      </c>
      <c r="I645" s="133">
        <f>I647+I648</f>
        <v>0</v>
      </c>
      <c r="J645" s="489"/>
      <c r="K645" s="16"/>
    </row>
    <row r="646" spans="1:11" s="5" customFormat="1" ht="18.149999999999999" customHeight="1" x14ac:dyDescent="0.3">
      <c r="A646" s="503"/>
      <c r="B646" s="500"/>
      <c r="C646" s="494"/>
      <c r="D646" s="132" t="s">
        <v>17</v>
      </c>
      <c r="E646" s="132"/>
      <c r="F646" s="132"/>
      <c r="G646" s="132"/>
      <c r="H646" s="132"/>
      <c r="I646" s="132"/>
      <c r="J646" s="489"/>
      <c r="K646" s="16"/>
    </row>
    <row r="647" spans="1:11" s="5" customFormat="1" ht="27.9" customHeight="1" x14ac:dyDescent="0.3">
      <c r="A647" s="503"/>
      <c r="B647" s="500"/>
      <c r="C647" s="494"/>
      <c r="D647" s="132" t="s">
        <v>32</v>
      </c>
      <c r="E647" s="132">
        <v>10</v>
      </c>
      <c r="F647" s="132">
        <v>0</v>
      </c>
      <c r="G647" s="132">
        <v>9.6999999999999993</v>
      </c>
      <c r="H647" s="132">
        <v>0.3</v>
      </c>
      <c r="I647" s="132">
        <v>0</v>
      </c>
      <c r="J647" s="489"/>
      <c r="K647" s="16"/>
    </row>
    <row r="648" spans="1:11" s="5" customFormat="1" ht="29.1" customHeight="1" x14ac:dyDescent="0.3">
      <c r="A648" s="503"/>
      <c r="B648" s="500"/>
      <c r="C648" s="494"/>
      <c r="D648" s="132" t="s">
        <v>227</v>
      </c>
      <c r="E648" s="132">
        <v>10</v>
      </c>
      <c r="F648" s="132">
        <v>0</v>
      </c>
      <c r="G648" s="132">
        <v>9.6999999999999993</v>
      </c>
      <c r="H648" s="132">
        <v>0.3</v>
      </c>
      <c r="I648" s="132">
        <v>0</v>
      </c>
      <c r="J648" s="489"/>
      <c r="K648" s="16"/>
    </row>
    <row r="649" spans="1:11" s="5" customFormat="1" ht="24.75" customHeight="1" x14ac:dyDescent="0.3">
      <c r="A649" s="489">
        <v>6</v>
      </c>
      <c r="B649" s="488" t="s">
        <v>182</v>
      </c>
      <c r="C649" s="489" t="s">
        <v>228</v>
      </c>
      <c r="D649" s="133" t="s">
        <v>243</v>
      </c>
      <c r="E649" s="133">
        <v>13.84</v>
      </c>
      <c r="F649" s="133">
        <v>0</v>
      </c>
      <c r="G649" s="133">
        <v>13.424799999999999</v>
      </c>
      <c r="H649" s="133">
        <v>0.41520000000000001</v>
      </c>
      <c r="I649" s="133">
        <v>0</v>
      </c>
      <c r="J649" s="144"/>
      <c r="K649" s="16"/>
    </row>
    <row r="650" spans="1:11" s="5" customFormat="1" ht="20.25" customHeight="1" x14ac:dyDescent="0.3">
      <c r="A650" s="489"/>
      <c r="B650" s="488"/>
      <c r="C650" s="489"/>
      <c r="D650" s="132" t="s">
        <v>17</v>
      </c>
      <c r="E650" s="132"/>
      <c r="F650" s="132"/>
      <c r="G650" s="132"/>
      <c r="H650" s="132"/>
      <c r="I650" s="132"/>
      <c r="J650" s="144"/>
      <c r="K650" s="16"/>
    </row>
    <row r="651" spans="1:11" s="5" customFormat="1" ht="18.75" customHeight="1" x14ac:dyDescent="0.3">
      <c r="A651" s="489"/>
      <c r="B651" s="488"/>
      <c r="C651" s="489"/>
      <c r="D651" s="132" t="s">
        <v>19</v>
      </c>
      <c r="E651" s="145">
        <v>2</v>
      </c>
      <c r="F651" s="132">
        <v>0</v>
      </c>
      <c r="G651" s="132">
        <v>1.94</v>
      </c>
      <c r="H651" s="135">
        <v>0.06</v>
      </c>
      <c r="I651" s="132">
        <v>0</v>
      </c>
      <c r="J651" s="144" t="s">
        <v>244</v>
      </c>
      <c r="K651" s="16"/>
    </row>
    <row r="652" spans="1:11" s="5" customFormat="1" ht="18.75" customHeight="1" x14ac:dyDescent="0.3">
      <c r="A652" s="489"/>
      <c r="B652" s="488"/>
      <c r="C652" s="489"/>
      <c r="D652" s="132" t="s">
        <v>20</v>
      </c>
      <c r="E652" s="145">
        <v>2</v>
      </c>
      <c r="F652" s="132">
        <v>0</v>
      </c>
      <c r="G652" s="132">
        <v>1.94</v>
      </c>
      <c r="H652" s="135">
        <v>0.06</v>
      </c>
      <c r="I652" s="132">
        <v>0</v>
      </c>
      <c r="J652" s="144" t="s">
        <v>244</v>
      </c>
      <c r="K652" s="16"/>
    </row>
    <row r="653" spans="1:11" s="5" customFormat="1" ht="18.75" customHeight="1" x14ac:dyDescent="0.3">
      <c r="A653" s="489"/>
      <c r="B653" s="488"/>
      <c r="C653" s="489"/>
      <c r="D653" s="132" t="s">
        <v>21</v>
      </c>
      <c r="E653" s="145">
        <v>2</v>
      </c>
      <c r="F653" s="132">
        <v>0</v>
      </c>
      <c r="G653" s="132">
        <v>1.94</v>
      </c>
      <c r="H653" s="135">
        <v>0.06</v>
      </c>
      <c r="I653" s="132">
        <v>0</v>
      </c>
      <c r="J653" s="144" t="s">
        <v>244</v>
      </c>
      <c r="K653" s="16"/>
    </row>
    <row r="654" spans="1:11" s="5" customFormat="1" ht="18.75" customHeight="1" x14ac:dyDescent="0.3">
      <c r="A654" s="489"/>
      <c r="B654" s="488"/>
      <c r="C654" s="489"/>
      <c r="D654" s="132" t="s">
        <v>30</v>
      </c>
      <c r="E654" s="145">
        <v>2</v>
      </c>
      <c r="F654" s="132">
        <v>0</v>
      </c>
      <c r="G654" s="132">
        <v>1.94</v>
      </c>
      <c r="H654" s="135">
        <v>0.06</v>
      </c>
      <c r="I654" s="132">
        <v>0</v>
      </c>
      <c r="J654" s="144" t="s">
        <v>244</v>
      </c>
      <c r="K654" s="16"/>
    </row>
    <row r="655" spans="1:11" s="5" customFormat="1" ht="18.75" customHeight="1" x14ac:dyDescent="0.3">
      <c r="A655" s="489"/>
      <c r="B655" s="488"/>
      <c r="C655" s="489"/>
      <c r="D655" s="132" t="s">
        <v>31</v>
      </c>
      <c r="E655" s="145">
        <v>2</v>
      </c>
      <c r="F655" s="132">
        <v>0</v>
      </c>
      <c r="G655" s="132">
        <v>1.94</v>
      </c>
      <c r="H655" s="135">
        <v>0.06</v>
      </c>
      <c r="I655" s="132">
        <v>0</v>
      </c>
      <c r="J655" s="144" t="s">
        <v>244</v>
      </c>
      <c r="K655" s="16"/>
    </row>
    <row r="656" spans="1:11" s="5" customFormat="1" ht="18.75" customHeight="1" x14ac:dyDescent="0.3">
      <c r="A656" s="489"/>
      <c r="B656" s="488"/>
      <c r="C656" s="489"/>
      <c r="D656" s="132" t="s">
        <v>32</v>
      </c>
      <c r="E656" s="145">
        <v>2</v>
      </c>
      <c r="F656" s="132">
        <v>0</v>
      </c>
      <c r="G656" s="132">
        <v>1.94</v>
      </c>
      <c r="H656" s="135">
        <v>0.06</v>
      </c>
      <c r="I656" s="132">
        <v>0</v>
      </c>
      <c r="J656" s="144" t="s">
        <v>244</v>
      </c>
      <c r="K656" s="16"/>
    </row>
    <row r="657" spans="1:259" s="5" customFormat="1" ht="23.25" customHeight="1" x14ac:dyDescent="0.3">
      <c r="A657" s="489"/>
      <c r="B657" s="488"/>
      <c r="C657" s="489"/>
      <c r="D657" s="132" t="s">
        <v>33</v>
      </c>
      <c r="E657" s="135">
        <v>1.84</v>
      </c>
      <c r="F657" s="132">
        <v>0</v>
      </c>
      <c r="G657" s="132">
        <v>1.7847999999999999</v>
      </c>
      <c r="H657" s="143">
        <v>5.5199999999999999E-2</v>
      </c>
      <c r="I657" s="132">
        <v>0</v>
      </c>
      <c r="J657" s="144" t="s">
        <v>245</v>
      </c>
      <c r="K657" s="16"/>
    </row>
    <row r="658" spans="1:259" s="5" customFormat="1" ht="24.75" customHeight="1" x14ac:dyDescent="0.3">
      <c r="A658" s="504" t="s">
        <v>246</v>
      </c>
      <c r="B658" s="504"/>
      <c r="C658" s="504"/>
      <c r="D658" s="504"/>
      <c r="E658" s="504"/>
      <c r="F658" s="504"/>
      <c r="G658" s="504"/>
      <c r="H658" s="504"/>
      <c r="I658" s="504"/>
      <c r="J658" s="504"/>
      <c r="K658" s="16"/>
    </row>
    <row r="659" spans="1:259" s="16" customFormat="1" ht="23.25" customHeight="1" x14ac:dyDescent="0.3">
      <c r="A659" s="505">
        <v>1</v>
      </c>
      <c r="B659" s="506" t="s">
        <v>247</v>
      </c>
      <c r="C659" s="422" t="s">
        <v>26</v>
      </c>
      <c r="D659" s="61" t="s">
        <v>146</v>
      </c>
      <c r="E659" s="147">
        <f>E661+E662+E663</f>
        <v>80</v>
      </c>
      <c r="F659" s="147">
        <f>F661+F662+F663</f>
        <v>0</v>
      </c>
      <c r="G659" s="147"/>
      <c r="H659" s="147">
        <f>H661+H662+H663</f>
        <v>80</v>
      </c>
      <c r="I659" s="147">
        <f>I661+I662+I663</f>
        <v>0</v>
      </c>
      <c r="J659" s="422" t="s">
        <v>248</v>
      </c>
      <c r="K659" s="15"/>
      <c r="L659" s="15"/>
      <c r="M659" s="15"/>
      <c r="N659" s="15"/>
      <c r="O659" s="15"/>
    </row>
    <row r="660" spans="1:259" s="16" customFormat="1" ht="29.85" customHeight="1" x14ac:dyDescent="0.3">
      <c r="A660" s="505"/>
      <c r="B660" s="506"/>
      <c r="C660" s="422"/>
      <c r="D660" s="26" t="s">
        <v>17</v>
      </c>
      <c r="E660" s="133"/>
      <c r="F660" s="133"/>
      <c r="G660" s="133"/>
      <c r="H660" s="133"/>
      <c r="I660" s="133"/>
      <c r="J660" s="422"/>
      <c r="K660" s="15"/>
      <c r="L660" s="15"/>
      <c r="M660" s="15"/>
      <c r="N660" s="15"/>
      <c r="O660" s="15"/>
    </row>
    <row r="661" spans="1:259" s="16" customFormat="1" ht="27.75" customHeight="1" x14ac:dyDescent="0.3">
      <c r="A661" s="505"/>
      <c r="B661" s="506"/>
      <c r="C661" s="422"/>
      <c r="D661" s="26" t="s">
        <v>20</v>
      </c>
      <c r="E661" s="148">
        <v>12.5</v>
      </c>
      <c r="F661" s="149">
        <v>0</v>
      </c>
      <c r="G661" s="149">
        <v>0</v>
      </c>
      <c r="H661" s="150">
        <v>12.5</v>
      </c>
      <c r="I661" s="151">
        <v>0</v>
      </c>
      <c r="J661" s="422"/>
      <c r="K661" s="15"/>
      <c r="L661" s="15"/>
      <c r="M661" s="15"/>
      <c r="N661" s="15"/>
      <c r="O661" s="15"/>
    </row>
    <row r="662" spans="1:259" s="16" customFormat="1" ht="16.5" customHeight="1" x14ac:dyDescent="0.3">
      <c r="A662" s="505"/>
      <c r="B662" s="506"/>
      <c r="C662" s="422"/>
      <c r="D662" s="26" t="s">
        <v>21</v>
      </c>
      <c r="E662" s="148">
        <v>30</v>
      </c>
      <c r="F662" s="148">
        <v>0</v>
      </c>
      <c r="G662" s="148">
        <v>0</v>
      </c>
      <c r="H662" s="148">
        <v>30</v>
      </c>
      <c r="I662" s="151">
        <v>0</v>
      </c>
      <c r="J662" s="422"/>
      <c r="K662" s="15"/>
      <c r="L662" s="15"/>
      <c r="M662" s="15"/>
      <c r="N662" s="15"/>
      <c r="O662" s="15"/>
    </row>
    <row r="663" spans="1:259" s="16" customFormat="1" ht="25.5" customHeight="1" x14ac:dyDescent="0.3">
      <c r="A663" s="505"/>
      <c r="B663" s="506"/>
      <c r="C663" s="422"/>
      <c r="D663" s="26" t="s">
        <v>30</v>
      </c>
      <c r="E663" s="149">
        <v>37.5</v>
      </c>
      <c r="F663" s="148">
        <v>0</v>
      </c>
      <c r="G663" s="148">
        <v>0</v>
      </c>
      <c r="H663" s="149">
        <v>37.5</v>
      </c>
      <c r="I663" s="151">
        <v>0</v>
      </c>
      <c r="J663" s="422"/>
      <c r="K663" s="15"/>
      <c r="L663" s="15"/>
      <c r="M663" s="15"/>
      <c r="N663" s="15"/>
      <c r="O663" s="15"/>
    </row>
    <row r="664" spans="1:259" s="16" customFormat="1" ht="17.7" customHeight="1" x14ac:dyDescent="0.3">
      <c r="A664" s="434">
        <v>2</v>
      </c>
      <c r="B664" s="434" t="s">
        <v>249</v>
      </c>
      <c r="C664" s="434" t="s">
        <v>250</v>
      </c>
      <c r="D664" s="61" t="s">
        <v>251</v>
      </c>
      <c r="E664" s="152">
        <v>55</v>
      </c>
      <c r="F664" s="152">
        <v>0</v>
      </c>
      <c r="G664" s="152">
        <v>0</v>
      </c>
      <c r="H664" s="152">
        <v>55</v>
      </c>
      <c r="I664" s="152">
        <v>0</v>
      </c>
      <c r="J664" s="434" t="s">
        <v>252</v>
      </c>
      <c r="K664" s="15"/>
      <c r="L664" s="15"/>
      <c r="M664" s="15"/>
      <c r="N664" s="15"/>
      <c r="O664" s="15"/>
    </row>
    <row r="665" spans="1:259" s="16" customFormat="1" ht="17.7" customHeight="1" x14ac:dyDescent="0.3">
      <c r="A665" s="434"/>
      <c r="B665" s="434"/>
      <c r="C665" s="434"/>
      <c r="D665" s="26" t="s">
        <v>17</v>
      </c>
      <c r="E665" s="153"/>
      <c r="F665" s="151"/>
      <c r="G665" s="151"/>
      <c r="H665" s="151"/>
      <c r="I665" s="154"/>
      <c r="J665" s="434"/>
      <c r="K665" s="15"/>
      <c r="L665" s="15"/>
      <c r="M665" s="15"/>
      <c r="N665" s="15"/>
      <c r="O665" s="15"/>
    </row>
    <row r="666" spans="1:259" s="16" customFormat="1" ht="23.25" customHeight="1" x14ac:dyDescent="0.3">
      <c r="A666" s="434"/>
      <c r="B666" s="434"/>
      <c r="C666" s="434"/>
      <c r="D666" s="26" t="s">
        <v>21</v>
      </c>
      <c r="E666" s="153">
        <v>10</v>
      </c>
      <c r="F666" s="151">
        <v>0</v>
      </c>
      <c r="G666" s="151">
        <v>0</v>
      </c>
      <c r="H666" s="151">
        <v>10</v>
      </c>
      <c r="I666" s="151">
        <v>0</v>
      </c>
      <c r="J666" s="434"/>
      <c r="K666" s="15"/>
      <c r="L666" s="15"/>
      <c r="M666" s="15"/>
      <c r="N666" s="15"/>
      <c r="O666" s="15"/>
    </row>
    <row r="667" spans="1:259" s="16" customFormat="1" ht="17.7" customHeight="1" x14ac:dyDescent="0.3">
      <c r="A667" s="434"/>
      <c r="B667" s="434"/>
      <c r="C667" s="434"/>
      <c r="D667" s="26" t="s">
        <v>30</v>
      </c>
      <c r="E667" s="151">
        <v>15</v>
      </c>
      <c r="F667" s="151">
        <v>0</v>
      </c>
      <c r="G667" s="151">
        <v>0</v>
      </c>
      <c r="H667" s="151">
        <v>15</v>
      </c>
      <c r="I667" s="151">
        <v>0</v>
      </c>
      <c r="J667" s="434"/>
      <c r="K667" s="15"/>
      <c r="L667" s="15"/>
      <c r="M667" s="15"/>
      <c r="N667" s="15"/>
      <c r="O667" s="15"/>
    </row>
    <row r="668" spans="1:259" s="16" customFormat="1" ht="87.75" customHeight="1" x14ac:dyDescent="0.3">
      <c r="A668" s="434"/>
      <c r="B668" s="434"/>
      <c r="C668" s="434"/>
      <c r="D668" s="44" t="s">
        <v>31</v>
      </c>
      <c r="E668" s="155">
        <v>30</v>
      </c>
      <c r="F668" s="155">
        <v>0</v>
      </c>
      <c r="G668" s="155">
        <v>0</v>
      </c>
      <c r="H668" s="155">
        <v>30</v>
      </c>
      <c r="I668" s="156">
        <v>0</v>
      </c>
      <c r="J668" s="434"/>
      <c r="K668" s="15"/>
      <c r="L668" s="15"/>
      <c r="M668" s="15"/>
      <c r="N668" s="15"/>
      <c r="O668" s="15"/>
    </row>
    <row r="669" spans="1:259" s="16" customFormat="1" ht="46.2" customHeight="1" x14ac:dyDescent="0.3">
      <c r="A669" s="507" t="s">
        <v>253</v>
      </c>
      <c r="B669" s="507"/>
      <c r="C669" s="507"/>
      <c r="D669" s="507"/>
      <c r="E669" s="507"/>
      <c r="F669" s="507"/>
      <c r="G669" s="507"/>
      <c r="H669" s="507"/>
      <c r="I669" s="507"/>
      <c r="J669" s="507"/>
      <c r="K669" s="15"/>
      <c r="L669" s="15"/>
      <c r="M669" s="15"/>
      <c r="N669" s="15"/>
      <c r="O669" s="15"/>
    </row>
    <row r="670" spans="1:259" s="159" customFormat="1" ht="40.950000000000003" customHeight="1" x14ac:dyDescent="0.3">
      <c r="A670" s="422">
        <v>1</v>
      </c>
      <c r="B670" s="505" t="s">
        <v>254</v>
      </c>
      <c r="C670" s="505" t="s">
        <v>26</v>
      </c>
      <c r="D670" s="157" t="s">
        <v>255</v>
      </c>
      <c r="E670" s="158">
        <v>10.119999999999999</v>
      </c>
      <c r="F670" s="158">
        <v>0</v>
      </c>
      <c r="G670" s="158">
        <v>10.119999999999999</v>
      </c>
      <c r="H670" s="158">
        <v>0</v>
      </c>
      <c r="I670" s="158">
        <v>0</v>
      </c>
      <c r="J670" s="508" t="s">
        <v>256</v>
      </c>
      <c r="K670" s="423"/>
      <c r="L670" s="15"/>
      <c r="M670" s="15"/>
      <c r="N670" s="15"/>
      <c r="O670" s="15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  <c r="IC670" s="16"/>
      <c r="ID670" s="16"/>
      <c r="IE670" s="16"/>
      <c r="IF670" s="16"/>
      <c r="IG670" s="16"/>
      <c r="IH670" s="16"/>
      <c r="II670" s="16"/>
      <c r="IJ670" s="16"/>
      <c r="IK670" s="16"/>
      <c r="IL670" s="16"/>
      <c r="IM670" s="16"/>
      <c r="IN670" s="16"/>
      <c r="IO670" s="16"/>
      <c r="IP670" s="16"/>
      <c r="IQ670" s="16"/>
      <c r="IR670" s="16"/>
      <c r="IS670" s="16"/>
      <c r="IT670" s="16"/>
      <c r="IU670" s="16"/>
      <c r="IV670" s="16"/>
      <c r="IW670" s="16"/>
      <c r="IX670" s="16"/>
      <c r="IY670" s="16"/>
    </row>
    <row r="671" spans="1:259" s="159" customFormat="1" ht="21.6" customHeight="1" x14ac:dyDescent="0.3">
      <c r="A671" s="422"/>
      <c r="B671" s="422"/>
      <c r="C671" s="505"/>
      <c r="D671" s="146" t="s">
        <v>29</v>
      </c>
      <c r="E671" s="160">
        <v>2.2999999999999998</v>
      </c>
      <c r="F671" s="160">
        <v>0</v>
      </c>
      <c r="G671" s="160">
        <v>2.2999999999999998</v>
      </c>
      <c r="H671" s="161">
        <v>0</v>
      </c>
      <c r="I671" s="161">
        <v>0</v>
      </c>
      <c r="J671" s="508"/>
      <c r="K671" s="423"/>
      <c r="L671" s="15"/>
      <c r="M671" s="15"/>
      <c r="N671" s="15"/>
      <c r="O671" s="15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  <c r="IC671" s="16"/>
      <c r="ID671" s="16"/>
      <c r="IE671" s="16"/>
      <c r="IF671" s="16"/>
      <c r="IG671" s="16"/>
      <c r="IH671" s="16"/>
      <c r="II671" s="16"/>
      <c r="IJ671" s="16"/>
      <c r="IK671" s="16"/>
      <c r="IL671" s="16"/>
      <c r="IM671" s="16"/>
      <c r="IN671" s="16"/>
      <c r="IO671" s="16"/>
      <c r="IP671" s="16"/>
      <c r="IQ671" s="16"/>
      <c r="IR671" s="16"/>
      <c r="IS671" s="16"/>
      <c r="IT671" s="16"/>
      <c r="IU671" s="16"/>
      <c r="IV671" s="16"/>
      <c r="IW671" s="16"/>
      <c r="IX671" s="16"/>
      <c r="IY671" s="16"/>
    </row>
    <row r="672" spans="1:259" s="159" customFormat="1" ht="18.149999999999999" customHeight="1" x14ac:dyDescent="0.3">
      <c r="A672" s="422"/>
      <c r="B672" s="422"/>
      <c r="C672" s="505"/>
      <c r="D672" s="162" t="s">
        <v>18</v>
      </c>
      <c r="E672" s="160">
        <v>7.81</v>
      </c>
      <c r="F672" s="160">
        <v>0</v>
      </c>
      <c r="G672" s="160">
        <v>7.81</v>
      </c>
      <c r="H672" s="161">
        <v>0</v>
      </c>
      <c r="I672" s="161">
        <v>0</v>
      </c>
      <c r="J672" s="508"/>
      <c r="K672" s="423"/>
      <c r="L672" s="15"/>
      <c r="M672" s="15"/>
      <c r="N672" s="15"/>
      <c r="O672" s="15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  <c r="IC672" s="16"/>
      <c r="ID672" s="16"/>
      <c r="IE672" s="16"/>
      <c r="IF672" s="16"/>
      <c r="IG672" s="16"/>
      <c r="IH672" s="16"/>
      <c r="II672" s="16"/>
      <c r="IJ672" s="16"/>
      <c r="IK672" s="16"/>
      <c r="IL672" s="16"/>
      <c r="IM672" s="16"/>
      <c r="IN672" s="16"/>
      <c r="IO672" s="16"/>
      <c r="IP672" s="16"/>
      <c r="IQ672" s="16"/>
      <c r="IR672" s="16"/>
      <c r="IS672" s="16"/>
      <c r="IT672" s="16"/>
      <c r="IU672" s="16"/>
      <c r="IV672" s="16"/>
      <c r="IW672" s="16"/>
      <c r="IX672" s="16"/>
      <c r="IY672" s="16"/>
    </row>
    <row r="673" spans="1:259" s="159" customFormat="1" ht="19.350000000000001" customHeight="1" x14ac:dyDescent="0.3">
      <c r="A673" s="422"/>
      <c r="B673" s="422"/>
      <c r="C673" s="505"/>
      <c r="D673" s="162" t="s">
        <v>19</v>
      </c>
      <c r="E673" s="160">
        <v>7.81</v>
      </c>
      <c r="F673" s="160">
        <v>0</v>
      </c>
      <c r="G673" s="160">
        <v>7.81</v>
      </c>
      <c r="H673" s="161">
        <v>0</v>
      </c>
      <c r="I673" s="161">
        <v>0</v>
      </c>
      <c r="J673" s="508"/>
      <c r="K673" s="423"/>
      <c r="L673" s="15"/>
      <c r="M673" s="15"/>
      <c r="N673" s="15"/>
      <c r="O673" s="15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  <c r="IC673" s="16"/>
      <c r="ID673" s="16"/>
      <c r="IE673" s="16"/>
      <c r="IF673" s="16"/>
      <c r="IG673" s="16"/>
      <c r="IH673" s="16"/>
      <c r="II673" s="16"/>
      <c r="IJ673" s="16"/>
      <c r="IK673" s="16"/>
      <c r="IL673" s="16"/>
      <c r="IM673" s="16"/>
      <c r="IN673" s="16"/>
      <c r="IO673" s="16"/>
      <c r="IP673" s="16"/>
      <c r="IQ673" s="16"/>
      <c r="IR673" s="16"/>
      <c r="IS673" s="16"/>
      <c r="IT673" s="16"/>
      <c r="IU673" s="16"/>
      <c r="IV673" s="16"/>
      <c r="IW673" s="16"/>
      <c r="IX673" s="16"/>
      <c r="IY673" s="16"/>
    </row>
    <row r="674" spans="1:259" s="159" customFormat="1" ht="37.65" customHeight="1" x14ac:dyDescent="0.3">
      <c r="A674" s="422">
        <v>2</v>
      </c>
      <c r="B674" s="509" t="s">
        <v>257</v>
      </c>
      <c r="C674" s="505" t="s">
        <v>26</v>
      </c>
      <c r="D674" s="163" t="s">
        <v>258</v>
      </c>
      <c r="E674" s="158">
        <v>15.45</v>
      </c>
      <c r="F674" s="158">
        <v>0</v>
      </c>
      <c r="G674" s="158">
        <v>15.45</v>
      </c>
      <c r="H674" s="161">
        <v>0</v>
      </c>
      <c r="I674" s="164">
        <v>0</v>
      </c>
      <c r="J674" s="508" t="s">
        <v>259</v>
      </c>
      <c r="K674" s="423"/>
      <c r="L674" s="15"/>
      <c r="M674" s="15"/>
      <c r="N674" s="15"/>
      <c r="O674" s="15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  <c r="ID674" s="16"/>
      <c r="IE674" s="16"/>
      <c r="IF674" s="16"/>
      <c r="IG674" s="16"/>
      <c r="IH674" s="16"/>
      <c r="II674" s="16"/>
      <c r="IJ674" s="16"/>
      <c r="IK674" s="16"/>
      <c r="IL674" s="16"/>
      <c r="IM674" s="16"/>
      <c r="IN674" s="16"/>
      <c r="IO674" s="16"/>
      <c r="IP674" s="16"/>
      <c r="IQ674" s="16"/>
      <c r="IR674" s="16"/>
      <c r="IS674" s="16"/>
      <c r="IT674" s="16"/>
      <c r="IU674" s="16"/>
      <c r="IV674" s="16"/>
      <c r="IW674" s="16"/>
      <c r="IX674" s="16"/>
      <c r="IY674" s="16"/>
    </row>
    <row r="675" spans="1:259" s="159" customFormat="1" ht="20.399999999999999" customHeight="1" x14ac:dyDescent="0.3">
      <c r="A675" s="422"/>
      <c r="B675" s="509"/>
      <c r="C675" s="505"/>
      <c r="D675" s="146" t="s">
        <v>19</v>
      </c>
      <c r="E675" s="160">
        <v>2.2000000000000002</v>
      </c>
      <c r="F675" s="160">
        <v>0</v>
      </c>
      <c r="G675" s="160">
        <v>2.2000000000000002</v>
      </c>
      <c r="H675" s="161">
        <v>0</v>
      </c>
      <c r="I675" s="161">
        <v>0</v>
      </c>
      <c r="J675" s="508"/>
      <c r="K675" s="423"/>
      <c r="L675" s="15"/>
      <c r="M675" s="15"/>
      <c r="N675" s="15"/>
      <c r="O675" s="15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  <c r="IC675" s="16"/>
      <c r="ID675" s="16"/>
      <c r="IE675" s="16"/>
      <c r="IF675" s="16"/>
      <c r="IG675" s="16"/>
      <c r="IH675" s="16"/>
      <c r="II675" s="16"/>
      <c r="IJ675" s="16"/>
      <c r="IK675" s="16"/>
      <c r="IL675" s="16"/>
      <c r="IM675" s="16"/>
      <c r="IN675" s="16"/>
      <c r="IO675" s="16"/>
      <c r="IP675" s="16"/>
      <c r="IQ675" s="16"/>
      <c r="IR675" s="16"/>
      <c r="IS675" s="16"/>
      <c r="IT675" s="16"/>
      <c r="IU675" s="16"/>
      <c r="IV675" s="16"/>
      <c r="IW675" s="16"/>
      <c r="IX675" s="16"/>
      <c r="IY675" s="16"/>
    </row>
    <row r="676" spans="1:259" s="159" customFormat="1" ht="20.399999999999999" customHeight="1" x14ac:dyDescent="0.3">
      <c r="A676" s="422"/>
      <c r="B676" s="509"/>
      <c r="C676" s="505"/>
      <c r="D676" s="146" t="s">
        <v>20</v>
      </c>
      <c r="E676" s="160">
        <v>13.25</v>
      </c>
      <c r="F676" s="160">
        <v>0</v>
      </c>
      <c r="G676" s="160">
        <v>13.25</v>
      </c>
      <c r="H676" s="161">
        <v>0</v>
      </c>
      <c r="I676" s="161">
        <v>0</v>
      </c>
      <c r="J676" s="508"/>
      <c r="K676" s="423"/>
      <c r="L676" s="15"/>
      <c r="M676" s="15"/>
      <c r="N676" s="15"/>
      <c r="O676" s="15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  <c r="IC676" s="16"/>
      <c r="ID676" s="16"/>
      <c r="IE676" s="16"/>
      <c r="IF676" s="16"/>
      <c r="IG676" s="16"/>
      <c r="IH676" s="16"/>
      <c r="II676" s="16"/>
      <c r="IJ676" s="16"/>
      <c r="IK676" s="16"/>
      <c r="IL676" s="16"/>
      <c r="IM676" s="16"/>
      <c r="IN676" s="16"/>
      <c r="IO676" s="16"/>
      <c r="IP676" s="16"/>
      <c r="IQ676" s="16"/>
      <c r="IR676" s="16"/>
      <c r="IS676" s="16"/>
      <c r="IT676" s="16"/>
      <c r="IU676" s="16"/>
      <c r="IV676" s="16"/>
      <c r="IW676" s="16"/>
      <c r="IX676" s="16"/>
      <c r="IY676" s="16"/>
    </row>
    <row r="677" spans="1:259" s="159" customFormat="1" ht="31.2" customHeight="1" x14ac:dyDescent="0.3">
      <c r="A677" s="422">
        <v>3</v>
      </c>
      <c r="B677" s="510" t="s">
        <v>260</v>
      </c>
      <c r="C677" s="511" t="s">
        <v>26</v>
      </c>
      <c r="D677" s="157" t="s">
        <v>261</v>
      </c>
      <c r="E677" s="158">
        <v>38.53</v>
      </c>
      <c r="F677" s="158">
        <v>0</v>
      </c>
      <c r="G677" s="158">
        <v>38.53</v>
      </c>
      <c r="H677" s="161">
        <v>0</v>
      </c>
      <c r="I677" s="164">
        <v>0</v>
      </c>
      <c r="J677" s="508" t="s">
        <v>262</v>
      </c>
      <c r="K677" s="423"/>
      <c r="L677" s="15"/>
      <c r="M677" s="15"/>
      <c r="N677" s="15"/>
      <c r="O677" s="15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  <c r="IC677" s="16"/>
      <c r="ID677" s="16"/>
      <c r="IE677" s="16"/>
      <c r="IF677" s="16"/>
      <c r="IG677" s="16"/>
      <c r="IH677" s="16"/>
      <c r="II677" s="16"/>
      <c r="IJ677" s="16"/>
      <c r="IK677" s="16"/>
      <c r="IL677" s="16"/>
      <c r="IM677" s="16"/>
      <c r="IN677" s="16"/>
      <c r="IO677" s="16"/>
      <c r="IP677" s="16"/>
      <c r="IQ677" s="16"/>
      <c r="IR677" s="16"/>
      <c r="IS677" s="16"/>
      <c r="IT677" s="16"/>
      <c r="IU677" s="16"/>
      <c r="IV677" s="16"/>
      <c r="IW677" s="16"/>
      <c r="IX677" s="16"/>
      <c r="IY677" s="16"/>
    </row>
    <row r="678" spans="1:259" s="159" customFormat="1" ht="20.399999999999999" customHeight="1" x14ac:dyDescent="0.3">
      <c r="A678" s="422"/>
      <c r="B678" s="510"/>
      <c r="C678" s="511"/>
      <c r="D678" s="146" t="s">
        <v>20</v>
      </c>
      <c r="E678" s="160">
        <v>3.21</v>
      </c>
      <c r="F678" s="160">
        <v>0</v>
      </c>
      <c r="G678" s="160">
        <v>3.21</v>
      </c>
      <c r="H678" s="161">
        <v>0</v>
      </c>
      <c r="I678" s="161">
        <v>0</v>
      </c>
      <c r="J678" s="508"/>
      <c r="K678" s="423"/>
      <c r="L678" s="15"/>
      <c r="M678" s="15"/>
      <c r="N678" s="15"/>
      <c r="O678" s="15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  <c r="IC678" s="16"/>
      <c r="ID678" s="16"/>
      <c r="IE678" s="16"/>
      <c r="IF678" s="16"/>
      <c r="IG678" s="16"/>
      <c r="IH678" s="16"/>
      <c r="II678" s="16"/>
      <c r="IJ678" s="16"/>
      <c r="IK678" s="16"/>
      <c r="IL678" s="16"/>
      <c r="IM678" s="16"/>
      <c r="IN678" s="16"/>
      <c r="IO678" s="16"/>
      <c r="IP678" s="16"/>
      <c r="IQ678" s="16"/>
      <c r="IR678" s="16"/>
      <c r="IS678" s="16"/>
      <c r="IT678" s="16"/>
      <c r="IU678" s="16"/>
      <c r="IV678" s="16"/>
      <c r="IW678" s="16"/>
      <c r="IX678" s="16"/>
      <c r="IY678" s="16"/>
    </row>
    <row r="679" spans="1:259" s="159" customFormat="1" ht="20.399999999999999" customHeight="1" x14ac:dyDescent="0.3">
      <c r="A679" s="422"/>
      <c r="B679" s="510"/>
      <c r="C679" s="511"/>
      <c r="D679" s="146" t="s">
        <v>21</v>
      </c>
      <c r="E679" s="160">
        <v>17.66</v>
      </c>
      <c r="F679" s="160">
        <v>0</v>
      </c>
      <c r="G679" s="160">
        <v>17.66</v>
      </c>
      <c r="H679" s="161">
        <v>0</v>
      </c>
      <c r="I679" s="161">
        <v>0</v>
      </c>
      <c r="J679" s="508"/>
      <c r="K679" s="423"/>
      <c r="L679" s="15"/>
      <c r="M679" s="15"/>
      <c r="N679" s="15"/>
      <c r="O679" s="15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  <c r="IC679" s="16"/>
      <c r="ID679" s="16"/>
      <c r="IE679" s="16"/>
      <c r="IF679" s="16"/>
      <c r="IG679" s="16"/>
      <c r="IH679" s="16"/>
      <c r="II679" s="16"/>
      <c r="IJ679" s="16"/>
      <c r="IK679" s="16"/>
      <c r="IL679" s="16"/>
      <c r="IM679" s="16"/>
      <c r="IN679" s="16"/>
      <c r="IO679" s="16"/>
      <c r="IP679" s="16"/>
      <c r="IQ679" s="16"/>
      <c r="IR679" s="16"/>
      <c r="IS679" s="16"/>
      <c r="IT679" s="16"/>
      <c r="IU679" s="16"/>
      <c r="IV679" s="16"/>
      <c r="IW679" s="16"/>
      <c r="IX679" s="16"/>
      <c r="IY679" s="16"/>
    </row>
    <row r="680" spans="1:259" s="159" customFormat="1" ht="27.9" customHeight="1" x14ac:dyDescent="0.3">
      <c r="A680" s="422"/>
      <c r="B680" s="510"/>
      <c r="C680" s="511"/>
      <c r="D680" s="165" t="s">
        <v>30</v>
      </c>
      <c r="E680" s="166">
        <v>17.66</v>
      </c>
      <c r="F680" s="166">
        <v>0</v>
      </c>
      <c r="G680" s="166">
        <v>17.66</v>
      </c>
      <c r="H680" s="161">
        <v>0</v>
      </c>
      <c r="I680" s="167">
        <v>0</v>
      </c>
      <c r="J680" s="508" t="s">
        <v>262</v>
      </c>
      <c r="K680" s="423"/>
      <c r="L680" s="15"/>
      <c r="M680" s="15"/>
      <c r="N680" s="15"/>
      <c r="O680" s="15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  <c r="IC680" s="16"/>
      <c r="ID680" s="16"/>
      <c r="IE680" s="16"/>
      <c r="IF680" s="16"/>
      <c r="IG680" s="16"/>
      <c r="IH680" s="16"/>
      <c r="II680" s="16"/>
      <c r="IJ680" s="16"/>
      <c r="IK680" s="16"/>
      <c r="IL680" s="16"/>
      <c r="IM680" s="16"/>
      <c r="IN680" s="16"/>
      <c r="IO680" s="16"/>
      <c r="IP680" s="16"/>
      <c r="IQ680" s="16"/>
      <c r="IR680" s="16"/>
      <c r="IS680" s="16"/>
      <c r="IT680" s="16"/>
      <c r="IU680" s="16"/>
      <c r="IV680" s="16"/>
      <c r="IW680" s="16"/>
      <c r="IX680" s="16"/>
      <c r="IY680" s="16"/>
    </row>
    <row r="681" spans="1:259" s="172" customFormat="1" ht="33.450000000000003" customHeight="1" x14ac:dyDescent="0.3">
      <c r="A681" s="512"/>
      <c r="B681" s="513" t="s">
        <v>263</v>
      </c>
      <c r="C681" s="514"/>
      <c r="D681" s="168" t="s">
        <v>27</v>
      </c>
      <c r="E681" s="169">
        <f>E682+E683+E684+E685+E686+E687+E690+E689+E688</f>
        <v>1466.25</v>
      </c>
      <c r="F681" s="169">
        <f>F682+F683+F684+F685+F686+F687+F690+F689+F688</f>
        <v>0</v>
      </c>
      <c r="G681" s="169">
        <f>G682+G683+G684+G685+G686+G687+G690+G689+G688</f>
        <v>1291.5720000000001</v>
      </c>
      <c r="H681" s="169">
        <f>H682+H683+H684+H685+H686+H687+H690+H689+H688</f>
        <v>174.678</v>
      </c>
      <c r="I681" s="169">
        <f>I682+I683+I684+I685+I686+I687+I690+I689+I688</f>
        <v>0</v>
      </c>
      <c r="J681" s="515"/>
      <c r="K681" s="170"/>
      <c r="L681" s="171"/>
      <c r="M681" s="171"/>
      <c r="N681" s="171"/>
      <c r="O681" s="171"/>
    </row>
    <row r="682" spans="1:259" s="172" customFormat="1" ht="22.5" customHeight="1" x14ac:dyDescent="0.3">
      <c r="A682" s="512"/>
      <c r="B682" s="513"/>
      <c r="C682" s="514"/>
      <c r="D682" s="168" t="s">
        <v>29</v>
      </c>
      <c r="E682" s="169">
        <f t="shared" ref="E682:E690" si="24">F682+G682+H682+I682</f>
        <v>4.26</v>
      </c>
      <c r="F682" s="169">
        <f>F671+F588</f>
        <v>0</v>
      </c>
      <c r="G682" s="169">
        <f>G671+G588</f>
        <v>2.2999999999999998</v>
      </c>
      <c r="H682" s="169">
        <f>H671+H588</f>
        <v>1.96</v>
      </c>
      <c r="I682" s="169">
        <f>I671+I588</f>
        <v>0</v>
      </c>
      <c r="J682" s="515"/>
      <c r="K682" s="170"/>
      <c r="L682" s="171"/>
      <c r="M682" s="171"/>
      <c r="N682" s="171"/>
      <c r="O682" s="171"/>
    </row>
    <row r="683" spans="1:259" s="172" customFormat="1" ht="26.85" customHeight="1" x14ac:dyDescent="0.3">
      <c r="A683" s="512"/>
      <c r="B683" s="513"/>
      <c r="C683" s="514"/>
      <c r="D683" s="168" t="s">
        <v>18</v>
      </c>
      <c r="E683" s="169">
        <f t="shared" si="24"/>
        <v>224.41</v>
      </c>
      <c r="F683" s="169">
        <f>F672+F623+F601+F591</f>
        <v>0</v>
      </c>
      <c r="G683" s="169">
        <f>G672+G623+G601+G591</f>
        <v>217.91399999999999</v>
      </c>
      <c r="H683" s="169">
        <f>H672+H623+H601+H591</f>
        <v>6.4959999999999996</v>
      </c>
      <c r="I683" s="169">
        <f>I672+I623+I601+I591</f>
        <v>0</v>
      </c>
      <c r="J683" s="515"/>
      <c r="K683" s="170"/>
      <c r="L683" s="171"/>
      <c r="M683" s="171"/>
      <c r="N683" s="171"/>
      <c r="O683" s="171"/>
    </row>
    <row r="684" spans="1:259" s="172" customFormat="1" ht="30.15" customHeight="1" x14ac:dyDescent="0.3">
      <c r="A684" s="512"/>
      <c r="B684" s="513"/>
      <c r="C684" s="514"/>
      <c r="D684" s="168" t="s">
        <v>19</v>
      </c>
      <c r="E684" s="169">
        <f t="shared" si="24"/>
        <v>511.74999999999994</v>
      </c>
      <c r="F684" s="169">
        <f>F675+F673+F651+F634+F624+F602+F597+F596+F584+F583</f>
        <v>0</v>
      </c>
      <c r="G684" s="169">
        <f>G675+G673+G651+G634+G624+G602+G597+G596+G584+G583</f>
        <v>496.70279999999997</v>
      </c>
      <c r="H684" s="169">
        <f>H675+H673+H651+H634+H624+H602+H597+H596+H584+H583</f>
        <v>15.0472</v>
      </c>
      <c r="I684" s="169">
        <f>I675+I673+I651+I634+I624+I602+I597+I596+I584+I583</f>
        <v>0</v>
      </c>
      <c r="J684" s="515"/>
      <c r="K684" s="170"/>
      <c r="L684" s="171"/>
      <c r="M684" s="171"/>
      <c r="N684" s="171"/>
      <c r="O684" s="171"/>
    </row>
    <row r="685" spans="1:259" s="172" customFormat="1" ht="26.85" customHeight="1" x14ac:dyDescent="0.3">
      <c r="A685" s="512"/>
      <c r="B685" s="513"/>
      <c r="C685" s="514"/>
      <c r="D685" s="168" t="s">
        <v>20</v>
      </c>
      <c r="E685" s="169">
        <f t="shared" si="24"/>
        <v>312.87</v>
      </c>
      <c r="F685" s="169">
        <f>F678+F676+F661+F652+F637+F625+F605+F592+F585</f>
        <v>0</v>
      </c>
      <c r="G685" s="169">
        <f>G678+G676+G661+G652+G637+G625+G605+G592+G585</f>
        <v>291.858</v>
      </c>
      <c r="H685" s="169">
        <f>H678+H676+H661+H652+H637+H625+H605+H592+H585</f>
        <v>21.012</v>
      </c>
      <c r="I685" s="169">
        <f>I678+I676+I661+I652+I637+I625+I605+I592+I585</f>
        <v>0</v>
      </c>
      <c r="J685" s="515"/>
      <c r="K685" s="170"/>
      <c r="L685" s="171"/>
      <c r="M685" s="171"/>
      <c r="N685" s="171"/>
      <c r="O685" s="171"/>
    </row>
    <row r="686" spans="1:259" s="172" customFormat="1" ht="24.75" customHeight="1" x14ac:dyDescent="0.3">
      <c r="A686" s="512"/>
      <c r="B686" s="513"/>
      <c r="C686" s="514"/>
      <c r="D686" s="168" t="s">
        <v>21</v>
      </c>
      <c r="E686" s="169">
        <f t="shared" si="24"/>
        <v>138.76</v>
      </c>
      <c r="F686" s="169">
        <f>F679+F666+F662+F653+F640+F626+F608+F593</f>
        <v>0</v>
      </c>
      <c r="G686" s="169">
        <f>G679+G666+G662+G653+G640+G626+G608+G593</f>
        <v>96.317999999999998</v>
      </c>
      <c r="H686" s="169">
        <f>H679+H666+H662+H653+H640+H626+H608+H593</f>
        <v>42.442000000000007</v>
      </c>
      <c r="I686" s="169">
        <f>I679+I666+I662+I653+I640+I626+I608+I593</f>
        <v>0</v>
      </c>
      <c r="J686" s="515"/>
      <c r="K686" s="170"/>
      <c r="L686" s="171"/>
      <c r="M686" s="171"/>
      <c r="N686" s="171"/>
      <c r="O686" s="171"/>
    </row>
    <row r="687" spans="1:259" s="172" customFormat="1" ht="24.75" customHeight="1" x14ac:dyDescent="0.3">
      <c r="A687" s="512"/>
      <c r="B687" s="513"/>
      <c r="C687" s="514"/>
      <c r="D687" s="168" t="s">
        <v>30</v>
      </c>
      <c r="E687" s="169">
        <f t="shared" si="24"/>
        <v>108.31</v>
      </c>
      <c r="F687" s="169">
        <f>F680+F667+F663+F654+F643+F627+F611</f>
        <v>0</v>
      </c>
      <c r="G687" s="169">
        <f>G680+G667+G663+G654+G643+G627+G611</f>
        <v>54.668000000000006</v>
      </c>
      <c r="H687" s="169">
        <f>H680+H667+H663+H654+H643+H627+H611</f>
        <v>53.642000000000003</v>
      </c>
      <c r="I687" s="169">
        <f>I680+I667+I663+I654+I643+I627+I611</f>
        <v>0</v>
      </c>
      <c r="J687" s="515"/>
      <c r="K687" s="170"/>
      <c r="L687" s="171"/>
      <c r="M687" s="171"/>
      <c r="N687" s="171"/>
      <c r="O687" s="171"/>
    </row>
    <row r="688" spans="1:259" s="172" customFormat="1" ht="24.75" customHeight="1" x14ac:dyDescent="0.3">
      <c r="A688" s="512"/>
      <c r="B688" s="513"/>
      <c r="C688" s="514"/>
      <c r="D688" s="168" t="s">
        <v>31</v>
      </c>
      <c r="E688" s="169">
        <f t="shared" si="24"/>
        <v>85.52</v>
      </c>
      <c r="F688" s="169">
        <f>F668+F655+F644+F628+F614</f>
        <v>0</v>
      </c>
      <c r="G688" s="169">
        <f>G668+G655+G644+G628+G614</f>
        <v>53.857999999999997</v>
      </c>
      <c r="H688" s="169">
        <f>H668+H655+H644+H628+H614</f>
        <v>31.662000000000003</v>
      </c>
      <c r="I688" s="169">
        <f>I668+I655+I644+I628+I614</f>
        <v>0</v>
      </c>
      <c r="J688" s="515"/>
      <c r="K688" s="170"/>
      <c r="L688" s="171"/>
      <c r="M688" s="171"/>
      <c r="N688" s="171"/>
      <c r="O688" s="171"/>
    </row>
    <row r="689" spans="1:15" s="172" customFormat="1" ht="31.2" customHeight="1" x14ac:dyDescent="0.3">
      <c r="A689" s="512"/>
      <c r="B689" s="513"/>
      <c r="C689" s="514"/>
      <c r="D689" s="168" t="s">
        <v>32</v>
      </c>
      <c r="E689" s="169">
        <f t="shared" si="24"/>
        <v>30.169999999999998</v>
      </c>
      <c r="F689" s="169">
        <f>F656+F647+F629+F617</f>
        <v>0</v>
      </c>
      <c r="G689" s="169">
        <f>G656+G647+G629+G617</f>
        <v>29.2624</v>
      </c>
      <c r="H689" s="169">
        <f>H656+H647+H629+H617</f>
        <v>0.90759999999999996</v>
      </c>
      <c r="I689" s="169">
        <f>I656+I647+I629+I617</f>
        <v>0</v>
      </c>
      <c r="J689" s="515"/>
      <c r="K689" s="170"/>
      <c r="L689" s="171"/>
      <c r="M689" s="171"/>
      <c r="N689" s="171"/>
      <c r="O689" s="171"/>
    </row>
    <row r="690" spans="1:15" s="172" customFormat="1" ht="29.1" customHeight="1" x14ac:dyDescent="0.3">
      <c r="A690" s="512"/>
      <c r="B690" s="513"/>
      <c r="C690" s="514"/>
      <c r="D690" s="168" t="s">
        <v>33</v>
      </c>
      <c r="E690" s="169">
        <f t="shared" si="24"/>
        <v>50.199999999999996</v>
      </c>
      <c r="F690" s="169">
        <f>F657+F648+F630+F620</f>
        <v>0</v>
      </c>
      <c r="G690" s="169">
        <f>G657+G648+G630+G620</f>
        <v>48.690799999999996</v>
      </c>
      <c r="H690" s="169">
        <f>H657+H648+H630+H620</f>
        <v>1.5091999999999999</v>
      </c>
      <c r="I690" s="169">
        <f>I657+I648+I630+I620</f>
        <v>0</v>
      </c>
      <c r="J690" s="515"/>
      <c r="K690" s="170"/>
      <c r="L690" s="171"/>
      <c r="M690" s="171"/>
      <c r="N690" s="171"/>
      <c r="O690" s="171"/>
    </row>
    <row r="691" spans="1:15" s="172" customFormat="1" ht="23.7" customHeight="1" x14ac:dyDescent="0.3">
      <c r="A691" s="516" t="s">
        <v>264</v>
      </c>
      <c r="B691" s="516"/>
      <c r="C691" s="516"/>
      <c r="D691" s="516"/>
      <c r="E691" s="516"/>
      <c r="F691" s="516"/>
      <c r="G691" s="516"/>
      <c r="H691" s="516"/>
      <c r="I691" s="516"/>
      <c r="J691" s="516"/>
      <c r="K691" s="170"/>
      <c r="L691" s="171"/>
      <c r="M691" s="171"/>
      <c r="N691" s="171"/>
      <c r="O691" s="171"/>
    </row>
    <row r="692" spans="1:15" s="16" customFormat="1" ht="38.700000000000003" customHeight="1" x14ac:dyDescent="0.3">
      <c r="A692" s="517" t="s">
        <v>265</v>
      </c>
      <c r="B692" s="517"/>
      <c r="C692" s="517"/>
      <c r="D692" s="517"/>
      <c r="E692" s="517"/>
      <c r="F692" s="517"/>
      <c r="G692" s="517"/>
      <c r="H692" s="517"/>
      <c r="I692" s="517"/>
      <c r="J692" s="517"/>
      <c r="K692" s="15"/>
      <c r="L692" s="15"/>
      <c r="M692" s="15"/>
      <c r="N692" s="15"/>
      <c r="O692" s="15"/>
    </row>
    <row r="693" spans="1:15" s="16" customFormat="1" ht="38.700000000000003" customHeight="1" x14ac:dyDescent="0.3">
      <c r="A693" s="424">
        <v>3</v>
      </c>
      <c r="B693" s="518" t="s">
        <v>266</v>
      </c>
      <c r="C693" s="422" t="s">
        <v>250</v>
      </c>
      <c r="D693" s="133" t="s">
        <v>29</v>
      </c>
      <c r="E693" s="61">
        <f>E695</f>
        <v>50</v>
      </c>
      <c r="F693" s="61">
        <f>F695</f>
        <v>0</v>
      </c>
      <c r="G693" s="61">
        <f>G695</f>
        <v>48.5</v>
      </c>
      <c r="H693" s="61">
        <f>H695</f>
        <v>1.5</v>
      </c>
      <c r="I693" s="61">
        <f>I695</f>
        <v>0</v>
      </c>
      <c r="J693" s="424"/>
      <c r="K693" s="15"/>
      <c r="L693" s="15"/>
      <c r="M693" s="15"/>
      <c r="N693" s="15"/>
      <c r="O693" s="15"/>
    </row>
    <row r="694" spans="1:15" s="16" customFormat="1" ht="27.75" customHeight="1" x14ac:dyDescent="0.3">
      <c r="A694" s="424"/>
      <c r="B694" s="518"/>
      <c r="C694" s="422"/>
      <c r="D694" s="132" t="s">
        <v>17</v>
      </c>
      <c r="E694" s="61"/>
      <c r="F694" s="61"/>
      <c r="G694" s="61"/>
      <c r="H694" s="61"/>
      <c r="I694" s="61"/>
      <c r="J694" s="424"/>
      <c r="K694" s="15"/>
      <c r="L694" s="15"/>
      <c r="M694" s="15"/>
      <c r="N694" s="15"/>
      <c r="O694" s="15"/>
    </row>
    <row r="695" spans="1:15" s="16" customFormat="1" ht="30" customHeight="1" x14ac:dyDescent="0.3">
      <c r="A695" s="424"/>
      <c r="B695" s="518"/>
      <c r="C695" s="422"/>
      <c r="D695" s="132" t="s">
        <v>137</v>
      </c>
      <c r="E695" s="26">
        <f>G695+H695</f>
        <v>50</v>
      </c>
      <c r="F695" s="26">
        <v>0</v>
      </c>
      <c r="G695" s="26">
        <v>48.5</v>
      </c>
      <c r="H695" s="26">
        <v>1.5</v>
      </c>
      <c r="I695" s="26">
        <v>0</v>
      </c>
      <c r="J695" s="424"/>
      <c r="K695" s="15"/>
      <c r="L695" s="15"/>
      <c r="M695" s="15"/>
      <c r="N695" s="15"/>
      <c r="O695" s="15"/>
    </row>
    <row r="696" spans="1:15" s="16" customFormat="1" ht="25.5" customHeight="1" x14ac:dyDescent="0.3">
      <c r="A696" s="424">
        <v>4</v>
      </c>
      <c r="B696" s="518" t="s">
        <v>267</v>
      </c>
      <c r="C696" s="422" t="s">
        <v>250</v>
      </c>
      <c r="D696" s="133" t="s">
        <v>18</v>
      </c>
      <c r="E696" s="61">
        <f>E698</f>
        <v>50</v>
      </c>
      <c r="F696" s="61">
        <f>F698</f>
        <v>0</v>
      </c>
      <c r="G696" s="61">
        <f>G698</f>
        <v>48.5</v>
      </c>
      <c r="H696" s="61">
        <f>H698</f>
        <v>1.5</v>
      </c>
      <c r="I696" s="61">
        <f>I698</f>
        <v>0</v>
      </c>
      <c r="J696" s="424"/>
      <c r="K696" s="15"/>
      <c r="L696" s="15"/>
      <c r="M696" s="15"/>
      <c r="N696" s="15"/>
      <c r="O696" s="15"/>
    </row>
    <row r="697" spans="1:15" s="16" customFormat="1" ht="25.5" customHeight="1" x14ac:dyDescent="0.3">
      <c r="A697" s="424"/>
      <c r="B697" s="518"/>
      <c r="C697" s="422"/>
      <c r="D697" s="132" t="s">
        <v>17</v>
      </c>
      <c r="E697" s="61"/>
      <c r="F697" s="61"/>
      <c r="G697" s="61"/>
      <c r="H697" s="61"/>
      <c r="I697" s="61"/>
      <c r="J697" s="424"/>
      <c r="K697" s="15"/>
      <c r="L697" s="15"/>
      <c r="M697" s="15"/>
      <c r="N697" s="15"/>
      <c r="O697" s="15"/>
    </row>
    <row r="698" spans="1:15" s="16" customFormat="1" ht="28.5" customHeight="1" x14ac:dyDescent="0.3">
      <c r="A698" s="424"/>
      <c r="B698" s="518"/>
      <c r="C698" s="422"/>
      <c r="D698" s="132" t="s">
        <v>213</v>
      </c>
      <c r="E698" s="26">
        <f>G698+H698</f>
        <v>50</v>
      </c>
      <c r="F698" s="26">
        <v>0</v>
      </c>
      <c r="G698" s="26">
        <v>48.5</v>
      </c>
      <c r="H698" s="26">
        <v>1.5</v>
      </c>
      <c r="I698" s="26">
        <v>0</v>
      </c>
      <c r="J698" s="424"/>
      <c r="K698" s="15"/>
      <c r="L698" s="15"/>
      <c r="M698" s="15"/>
      <c r="N698" s="15"/>
      <c r="O698" s="15"/>
    </row>
    <row r="699" spans="1:15" s="16" customFormat="1" ht="26.25" customHeight="1" x14ac:dyDescent="0.3">
      <c r="A699" s="424">
        <v>5</v>
      </c>
      <c r="B699" s="518" t="s">
        <v>268</v>
      </c>
      <c r="C699" s="422" t="s">
        <v>250</v>
      </c>
      <c r="D699" s="133" t="s">
        <v>19</v>
      </c>
      <c r="E699" s="61">
        <f>E701</f>
        <v>50</v>
      </c>
      <c r="F699" s="61">
        <f>F701</f>
        <v>0</v>
      </c>
      <c r="G699" s="61">
        <f>G701</f>
        <v>48.5</v>
      </c>
      <c r="H699" s="61">
        <f>H701</f>
        <v>1.5</v>
      </c>
      <c r="I699" s="61">
        <f>I701</f>
        <v>0</v>
      </c>
      <c r="J699" s="424"/>
      <c r="K699" s="15"/>
      <c r="L699" s="15"/>
      <c r="M699" s="15"/>
      <c r="N699" s="15"/>
      <c r="O699" s="15"/>
    </row>
    <row r="700" spans="1:15" s="16" customFormat="1" ht="27.75" customHeight="1" x14ac:dyDescent="0.3">
      <c r="A700" s="424"/>
      <c r="B700" s="518"/>
      <c r="C700" s="422"/>
      <c r="D700" s="132" t="s">
        <v>17</v>
      </c>
      <c r="E700" s="61"/>
      <c r="F700" s="61"/>
      <c r="G700" s="61"/>
      <c r="H700" s="61"/>
      <c r="I700" s="61"/>
      <c r="J700" s="424"/>
      <c r="K700" s="15"/>
      <c r="L700" s="15"/>
      <c r="M700" s="15"/>
      <c r="N700" s="15"/>
      <c r="O700" s="15"/>
    </row>
    <row r="701" spans="1:15" s="16" customFormat="1" ht="30" customHeight="1" x14ac:dyDescent="0.3">
      <c r="A701" s="424"/>
      <c r="B701" s="518"/>
      <c r="C701" s="422"/>
      <c r="D701" s="132" t="s">
        <v>214</v>
      </c>
      <c r="E701" s="26">
        <f>G701+H701</f>
        <v>50</v>
      </c>
      <c r="F701" s="26">
        <v>0</v>
      </c>
      <c r="G701" s="26">
        <v>48.5</v>
      </c>
      <c r="H701" s="26">
        <v>1.5</v>
      </c>
      <c r="I701" s="26">
        <v>0</v>
      </c>
      <c r="J701" s="424"/>
      <c r="K701" s="15"/>
      <c r="L701" s="15"/>
      <c r="M701" s="15"/>
      <c r="N701" s="15"/>
      <c r="O701" s="15"/>
    </row>
    <row r="702" spans="1:15" s="16" customFormat="1" ht="28.5" customHeight="1" x14ac:dyDescent="0.3">
      <c r="A702" s="424">
        <v>6</v>
      </c>
      <c r="B702" s="518" t="s">
        <v>269</v>
      </c>
      <c r="C702" s="422" t="s">
        <v>250</v>
      </c>
      <c r="D702" s="133" t="s">
        <v>20</v>
      </c>
      <c r="E702" s="61">
        <f>E704</f>
        <v>50</v>
      </c>
      <c r="F702" s="61">
        <f>F704</f>
        <v>0</v>
      </c>
      <c r="G702" s="61">
        <f>G704</f>
        <v>48.5</v>
      </c>
      <c r="H702" s="61">
        <f>H704</f>
        <v>1.5</v>
      </c>
      <c r="I702" s="61">
        <f>I704</f>
        <v>0</v>
      </c>
      <c r="J702" s="424"/>
      <c r="K702" s="15"/>
      <c r="L702" s="15"/>
      <c r="M702" s="15"/>
      <c r="N702" s="15"/>
      <c r="O702" s="15"/>
    </row>
    <row r="703" spans="1:15" s="16" customFormat="1" ht="27" customHeight="1" x14ac:dyDescent="0.3">
      <c r="A703" s="424"/>
      <c r="B703" s="518"/>
      <c r="C703" s="422"/>
      <c r="D703" s="132" t="s">
        <v>17</v>
      </c>
      <c r="E703" s="61"/>
      <c r="F703" s="61"/>
      <c r="G703" s="61"/>
      <c r="H703" s="61"/>
      <c r="I703" s="61"/>
      <c r="J703" s="424"/>
      <c r="K703" s="15"/>
      <c r="L703" s="15"/>
      <c r="M703" s="15"/>
      <c r="N703" s="15"/>
      <c r="O703" s="15"/>
    </row>
    <row r="704" spans="1:15" s="16" customFormat="1" ht="32.25" customHeight="1" x14ac:dyDescent="0.3">
      <c r="A704" s="424"/>
      <c r="B704" s="518"/>
      <c r="C704" s="422"/>
      <c r="D704" s="132" t="s">
        <v>217</v>
      </c>
      <c r="E704" s="26">
        <f>G704+H704</f>
        <v>50</v>
      </c>
      <c r="F704" s="26">
        <v>0</v>
      </c>
      <c r="G704" s="26">
        <v>48.5</v>
      </c>
      <c r="H704" s="26">
        <v>1.5</v>
      </c>
      <c r="I704" s="26">
        <v>0</v>
      </c>
      <c r="J704" s="424"/>
      <c r="K704" s="15"/>
      <c r="L704" s="15"/>
      <c r="M704" s="15"/>
      <c r="N704" s="15"/>
      <c r="O704" s="15"/>
    </row>
    <row r="705" spans="1:15" s="16" customFormat="1" ht="26.25" customHeight="1" x14ac:dyDescent="0.3">
      <c r="A705" s="424">
        <v>7</v>
      </c>
      <c r="B705" s="519" t="s">
        <v>270</v>
      </c>
      <c r="C705" s="422" t="s">
        <v>250</v>
      </c>
      <c r="D705" s="133" t="s">
        <v>21</v>
      </c>
      <c r="E705" s="61">
        <f>E707</f>
        <v>50</v>
      </c>
      <c r="F705" s="61">
        <f>F707</f>
        <v>0</v>
      </c>
      <c r="G705" s="61">
        <f>G707</f>
        <v>48.5</v>
      </c>
      <c r="H705" s="61">
        <f>H707</f>
        <v>1.5</v>
      </c>
      <c r="I705" s="61">
        <f>I707</f>
        <v>0</v>
      </c>
      <c r="J705" s="424"/>
      <c r="K705" s="15"/>
      <c r="L705" s="15"/>
      <c r="M705" s="15"/>
      <c r="N705" s="15"/>
      <c r="O705" s="15"/>
    </row>
    <row r="706" spans="1:15" s="16" customFormat="1" ht="23.25" customHeight="1" x14ac:dyDescent="0.3">
      <c r="A706" s="424"/>
      <c r="B706" s="519"/>
      <c r="C706" s="422"/>
      <c r="D706" s="132" t="s">
        <v>17</v>
      </c>
      <c r="E706" s="61"/>
      <c r="F706" s="61"/>
      <c r="G706" s="61"/>
      <c r="H706" s="61"/>
      <c r="I706" s="61"/>
      <c r="J706" s="424"/>
      <c r="K706" s="15"/>
      <c r="L706" s="15"/>
      <c r="M706" s="15"/>
      <c r="N706" s="15"/>
      <c r="O706" s="15"/>
    </row>
    <row r="707" spans="1:15" s="16" customFormat="1" ht="27.75" customHeight="1" x14ac:dyDescent="0.3">
      <c r="A707" s="424"/>
      <c r="B707" s="519"/>
      <c r="C707" s="422"/>
      <c r="D707" s="132" t="s">
        <v>219</v>
      </c>
      <c r="E707" s="26">
        <f>G707+H707</f>
        <v>50</v>
      </c>
      <c r="F707" s="26">
        <v>0</v>
      </c>
      <c r="G707" s="26">
        <v>48.5</v>
      </c>
      <c r="H707" s="26">
        <v>1.5</v>
      </c>
      <c r="I707" s="26">
        <v>0</v>
      </c>
      <c r="J707" s="424"/>
      <c r="K707" s="15"/>
      <c r="L707" s="15"/>
      <c r="M707" s="15"/>
      <c r="N707" s="15"/>
      <c r="O707" s="15"/>
    </row>
    <row r="708" spans="1:15" s="16" customFormat="1" ht="27" customHeight="1" x14ac:dyDescent="0.3">
      <c r="A708" s="424">
        <v>8</v>
      </c>
      <c r="B708" s="518" t="s">
        <v>271</v>
      </c>
      <c r="C708" s="422" t="s">
        <v>250</v>
      </c>
      <c r="D708" s="133" t="s">
        <v>30</v>
      </c>
      <c r="E708" s="61">
        <f>E710</f>
        <v>50</v>
      </c>
      <c r="F708" s="61">
        <f>F710</f>
        <v>0</v>
      </c>
      <c r="G708" s="61">
        <f>G710</f>
        <v>48.5</v>
      </c>
      <c r="H708" s="61">
        <f>H710</f>
        <v>1.5</v>
      </c>
      <c r="I708" s="61">
        <f>I710</f>
        <v>0</v>
      </c>
      <c r="J708" s="424"/>
      <c r="K708" s="15"/>
      <c r="L708" s="15"/>
      <c r="M708" s="15"/>
      <c r="N708" s="15"/>
      <c r="O708" s="15"/>
    </row>
    <row r="709" spans="1:15" s="16" customFormat="1" ht="22.5" customHeight="1" x14ac:dyDescent="0.3">
      <c r="A709" s="424"/>
      <c r="B709" s="518"/>
      <c r="C709" s="422"/>
      <c r="D709" s="132" t="s">
        <v>17</v>
      </c>
      <c r="E709" s="61"/>
      <c r="F709" s="61"/>
      <c r="G709" s="61"/>
      <c r="H709" s="61"/>
      <c r="I709" s="61"/>
      <c r="J709" s="424"/>
      <c r="K709" s="15"/>
      <c r="L709" s="15"/>
      <c r="M709" s="15"/>
      <c r="N709" s="15"/>
      <c r="O709" s="15"/>
    </row>
    <row r="710" spans="1:15" s="16" customFormat="1" ht="31.5" customHeight="1" x14ac:dyDescent="0.3">
      <c r="A710" s="424"/>
      <c r="B710" s="518"/>
      <c r="C710" s="422"/>
      <c r="D710" s="132" t="s">
        <v>221</v>
      </c>
      <c r="E710" s="26">
        <f>G710+H710</f>
        <v>50</v>
      </c>
      <c r="F710" s="26">
        <v>0</v>
      </c>
      <c r="G710" s="26">
        <v>48.5</v>
      </c>
      <c r="H710" s="26">
        <v>1.5</v>
      </c>
      <c r="I710" s="26">
        <v>0</v>
      </c>
      <c r="J710" s="424"/>
      <c r="K710" s="15"/>
      <c r="L710" s="15"/>
      <c r="M710" s="15"/>
      <c r="N710" s="15"/>
      <c r="O710" s="15"/>
    </row>
    <row r="711" spans="1:15" s="16" customFormat="1" ht="29.25" customHeight="1" x14ac:dyDescent="0.3">
      <c r="A711" s="424">
        <v>10</v>
      </c>
      <c r="B711" s="518" t="s">
        <v>272</v>
      </c>
      <c r="C711" s="422" t="s">
        <v>250</v>
      </c>
      <c r="D711" s="133" t="s">
        <v>31</v>
      </c>
      <c r="E711" s="61">
        <f>E713</f>
        <v>50</v>
      </c>
      <c r="F711" s="61">
        <f>F713</f>
        <v>0</v>
      </c>
      <c r="G711" s="61">
        <f>G713</f>
        <v>48.5</v>
      </c>
      <c r="H711" s="61">
        <f>H713</f>
        <v>1.5</v>
      </c>
      <c r="I711" s="61">
        <f>I713</f>
        <v>0</v>
      </c>
      <c r="J711" s="424"/>
      <c r="K711" s="15"/>
      <c r="L711" s="15"/>
      <c r="M711" s="15"/>
      <c r="N711" s="15"/>
      <c r="O711" s="15"/>
    </row>
    <row r="712" spans="1:15" s="16" customFormat="1" ht="30.75" customHeight="1" x14ac:dyDescent="0.3">
      <c r="A712" s="424"/>
      <c r="B712" s="518"/>
      <c r="C712" s="422"/>
      <c r="D712" s="132" t="s">
        <v>17</v>
      </c>
      <c r="E712" s="61"/>
      <c r="F712" s="61"/>
      <c r="G712" s="61"/>
      <c r="H712" s="61"/>
      <c r="I712" s="61"/>
      <c r="J712" s="424"/>
      <c r="K712" s="15"/>
      <c r="L712" s="15"/>
      <c r="M712" s="15"/>
      <c r="N712" s="15"/>
      <c r="O712" s="15"/>
    </row>
    <row r="713" spans="1:15" s="16" customFormat="1" ht="32.25" customHeight="1" x14ac:dyDescent="0.3">
      <c r="A713" s="424"/>
      <c r="B713" s="518"/>
      <c r="C713" s="422"/>
      <c r="D713" s="132" t="s">
        <v>223</v>
      </c>
      <c r="E713" s="26">
        <f>G713+H713</f>
        <v>50</v>
      </c>
      <c r="F713" s="26">
        <v>0</v>
      </c>
      <c r="G713" s="26">
        <v>48.5</v>
      </c>
      <c r="H713" s="26">
        <v>1.5</v>
      </c>
      <c r="I713" s="26">
        <v>0</v>
      </c>
      <c r="J713" s="424"/>
      <c r="K713" s="15"/>
      <c r="L713" s="15"/>
      <c r="M713" s="15"/>
      <c r="N713" s="15"/>
      <c r="O713" s="15"/>
    </row>
    <row r="714" spans="1:15" s="16" customFormat="1" ht="31.5" customHeight="1" x14ac:dyDescent="0.3">
      <c r="A714" s="424">
        <v>11</v>
      </c>
      <c r="B714" s="518" t="s">
        <v>273</v>
      </c>
      <c r="C714" s="422" t="s">
        <v>250</v>
      </c>
      <c r="D714" s="133" t="s">
        <v>32</v>
      </c>
      <c r="E714" s="61">
        <f>E716</f>
        <v>50</v>
      </c>
      <c r="F714" s="61">
        <f>F716</f>
        <v>0</v>
      </c>
      <c r="G714" s="61">
        <f>G716</f>
        <v>48.5</v>
      </c>
      <c r="H714" s="61">
        <f>H716</f>
        <v>1.5</v>
      </c>
      <c r="I714" s="61">
        <f>I716</f>
        <v>0</v>
      </c>
      <c r="J714" s="424"/>
      <c r="K714" s="15"/>
      <c r="L714" s="15"/>
      <c r="M714" s="15"/>
      <c r="N714" s="15"/>
      <c r="O714" s="15"/>
    </row>
    <row r="715" spans="1:15" s="16" customFormat="1" ht="29.25" customHeight="1" x14ac:dyDescent="0.3">
      <c r="A715" s="424"/>
      <c r="B715" s="518"/>
      <c r="C715" s="422"/>
      <c r="D715" s="132" t="s">
        <v>17</v>
      </c>
      <c r="E715" s="61"/>
      <c r="F715" s="61"/>
      <c r="G715" s="61"/>
      <c r="H715" s="61"/>
      <c r="I715" s="61"/>
      <c r="J715" s="424"/>
      <c r="K715" s="15"/>
      <c r="L715" s="15"/>
      <c r="M715" s="15"/>
      <c r="N715" s="15"/>
      <c r="O715" s="15"/>
    </row>
    <row r="716" spans="1:15" s="16" customFormat="1" ht="32.25" customHeight="1" x14ac:dyDescent="0.3">
      <c r="A716" s="424"/>
      <c r="B716" s="518"/>
      <c r="C716" s="422"/>
      <c r="D716" s="132" t="s">
        <v>225</v>
      </c>
      <c r="E716" s="26">
        <f>G716+H716</f>
        <v>50</v>
      </c>
      <c r="F716" s="26">
        <v>0</v>
      </c>
      <c r="G716" s="26">
        <v>48.5</v>
      </c>
      <c r="H716" s="26">
        <v>1.5</v>
      </c>
      <c r="I716" s="26">
        <v>0</v>
      </c>
      <c r="J716" s="424"/>
      <c r="K716" s="15"/>
      <c r="L716" s="15"/>
      <c r="M716" s="15"/>
      <c r="N716" s="15"/>
      <c r="O716" s="15"/>
    </row>
    <row r="717" spans="1:15" s="16" customFormat="1" ht="27.75" customHeight="1" x14ac:dyDescent="0.3">
      <c r="A717" s="424">
        <v>12</v>
      </c>
      <c r="B717" s="518" t="s">
        <v>274</v>
      </c>
      <c r="C717" s="422" t="s">
        <v>250</v>
      </c>
      <c r="D717" s="133" t="s">
        <v>33</v>
      </c>
      <c r="E717" s="61">
        <f>E719</f>
        <v>50</v>
      </c>
      <c r="F717" s="61">
        <f>F719</f>
        <v>0</v>
      </c>
      <c r="G717" s="61">
        <f>G719</f>
        <v>48.5</v>
      </c>
      <c r="H717" s="61">
        <f>H719</f>
        <v>1.5</v>
      </c>
      <c r="I717" s="61">
        <f>I719</f>
        <v>0</v>
      </c>
      <c r="J717" s="424"/>
      <c r="K717" s="15"/>
      <c r="L717" s="15"/>
      <c r="M717" s="15"/>
      <c r="N717" s="15"/>
      <c r="O717" s="15"/>
    </row>
    <row r="718" spans="1:15" s="16" customFormat="1" ht="27.75" customHeight="1" x14ac:dyDescent="0.3">
      <c r="A718" s="424"/>
      <c r="B718" s="518"/>
      <c r="C718" s="422"/>
      <c r="D718" s="132" t="s">
        <v>17</v>
      </c>
      <c r="E718" s="61"/>
      <c r="F718" s="61"/>
      <c r="G718" s="61"/>
      <c r="H718" s="61"/>
      <c r="I718" s="61"/>
      <c r="J718" s="424"/>
      <c r="K718" s="15"/>
      <c r="L718" s="15"/>
      <c r="M718" s="15"/>
      <c r="N718" s="15"/>
      <c r="O718" s="15"/>
    </row>
    <row r="719" spans="1:15" s="16" customFormat="1" ht="25.5" customHeight="1" x14ac:dyDescent="0.3">
      <c r="A719" s="424"/>
      <c r="B719" s="518"/>
      <c r="C719" s="422"/>
      <c r="D719" s="132" t="s">
        <v>227</v>
      </c>
      <c r="E719" s="26">
        <f>G719+H719</f>
        <v>50</v>
      </c>
      <c r="F719" s="26">
        <v>0</v>
      </c>
      <c r="G719" s="26">
        <v>48.5</v>
      </c>
      <c r="H719" s="26">
        <v>1.5</v>
      </c>
      <c r="I719" s="26">
        <v>0</v>
      </c>
      <c r="J719" s="424"/>
      <c r="K719" s="15"/>
      <c r="L719" s="15"/>
      <c r="M719" s="15"/>
      <c r="N719" s="15"/>
      <c r="O719" s="15"/>
    </row>
    <row r="720" spans="1:15" s="16" customFormat="1" ht="45.75" customHeight="1" x14ac:dyDescent="0.3">
      <c r="A720" s="427"/>
      <c r="B720" s="520" t="s">
        <v>275</v>
      </c>
      <c r="C720" s="434" t="s">
        <v>250</v>
      </c>
      <c r="D720" s="133" t="s">
        <v>29</v>
      </c>
      <c r="E720" s="61">
        <f>E722</f>
        <v>56</v>
      </c>
      <c r="F720" s="61">
        <f>F722</f>
        <v>0</v>
      </c>
      <c r="G720" s="61">
        <f>G722</f>
        <v>54.32</v>
      </c>
      <c r="H720" s="61">
        <f>H722</f>
        <v>1.68</v>
      </c>
      <c r="I720" s="61">
        <f>I722</f>
        <v>0</v>
      </c>
      <c r="J720" s="35"/>
      <c r="K720" s="15"/>
      <c r="L720" s="15"/>
      <c r="M720" s="15"/>
      <c r="N720" s="15"/>
      <c r="O720" s="15"/>
    </row>
    <row r="721" spans="1:15" s="16" customFormat="1" ht="46.5" customHeight="1" x14ac:dyDescent="0.3">
      <c r="A721" s="427"/>
      <c r="B721" s="520"/>
      <c r="C721" s="434"/>
      <c r="D721" s="132" t="s">
        <v>17</v>
      </c>
      <c r="E721" s="61"/>
      <c r="F721" s="61"/>
      <c r="G721" s="61"/>
      <c r="H721" s="61"/>
      <c r="I721" s="61"/>
      <c r="J721" s="35"/>
      <c r="K721" s="15"/>
      <c r="L721" s="15"/>
      <c r="M721" s="15"/>
      <c r="N721" s="15"/>
      <c r="O721" s="15"/>
    </row>
    <row r="722" spans="1:15" s="16" customFormat="1" ht="318.75" customHeight="1" x14ac:dyDescent="0.3">
      <c r="A722" s="427"/>
      <c r="B722" s="520"/>
      <c r="C722" s="434"/>
      <c r="D722" s="132" t="s">
        <v>137</v>
      </c>
      <c r="E722" s="26">
        <f>G722+H722</f>
        <v>56</v>
      </c>
      <c r="F722" s="26">
        <v>0</v>
      </c>
      <c r="G722" s="26">
        <v>54.32</v>
      </c>
      <c r="H722" s="26">
        <v>1.68</v>
      </c>
      <c r="I722" s="26">
        <v>0</v>
      </c>
      <c r="J722" s="35"/>
      <c r="K722" s="15"/>
      <c r="L722" s="15"/>
      <c r="M722" s="15"/>
      <c r="N722" s="15"/>
      <c r="O722" s="15"/>
    </row>
    <row r="723" spans="1:15" s="16" customFormat="1" ht="30.75" customHeight="1" x14ac:dyDescent="0.3">
      <c r="A723" s="422"/>
      <c r="B723" s="521" t="s">
        <v>276</v>
      </c>
      <c r="C723" s="422" t="s">
        <v>250</v>
      </c>
      <c r="D723" s="133" t="s">
        <v>29</v>
      </c>
      <c r="E723" s="61">
        <f>E725</f>
        <v>56</v>
      </c>
      <c r="F723" s="61">
        <f>F725</f>
        <v>0</v>
      </c>
      <c r="G723" s="61">
        <f>G725</f>
        <v>54.32</v>
      </c>
      <c r="H723" s="61">
        <f>H725</f>
        <v>1.68</v>
      </c>
      <c r="I723" s="61">
        <f>I725</f>
        <v>0</v>
      </c>
      <c r="J723" s="35"/>
      <c r="K723" s="15"/>
      <c r="L723" s="15"/>
      <c r="M723" s="15"/>
      <c r="N723" s="15"/>
      <c r="O723" s="15"/>
    </row>
    <row r="724" spans="1:15" s="16" customFormat="1" ht="32.25" customHeight="1" x14ac:dyDescent="0.3">
      <c r="A724" s="422"/>
      <c r="B724" s="521"/>
      <c r="C724" s="422"/>
      <c r="D724" s="132" t="s">
        <v>17</v>
      </c>
      <c r="E724" s="61"/>
      <c r="F724" s="61"/>
      <c r="G724" s="61"/>
      <c r="H724" s="61"/>
      <c r="I724" s="61"/>
      <c r="J724" s="35"/>
      <c r="K724" s="15"/>
      <c r="L724" s="15"/>
      <c r="M724" s="15"/>
      <c r="N724" s="15"/>
      <c r="O724" s="15"/>
    </row>
    <row r="725" spans="1:15" s="16" customFormat="1" ht="28.5" customHeight="1" x14ac:dyDescent="0.3">
      <c r="A725" s="422"/>
      <c r="B725" s="521"/>
      <c r="C725" s="422"/>
      <c r="D725" s="132" t="s">
        <v>137</v>
      </c>
      <c r="E725" s="26">
        <f>G725+H725</f>
        <v>56</v>
      </c>
      <c r="F725" s="26">
        <v>0</v>
      </c>
      <c r="G725" s="26">
        <v>54.32</v>
      </c>
      <c r="H725" s="26">
        <v>1.68</v>
      </c>
      <c r="I725" s="26">
        <v>0</v>
      </c>
      <c r="J725" s="35"/>
      <c r="K725" s="15"/>
      <c r="L725" s="15"/>
      <c r="M725" s="15"/>
      <c r="N725" s="15"/>
      <c r="O725" s="15"/>
    </row>
    <row r="726" spans="1:15" s="16" customFormat="1" ht="31.5" customHeight="1" x14ac:dyDescent="0.3">
      <c r="A726" s="424"/>
      <c r="B726" s="518" t="s">
        <v>277</v>
      </c>
      <c r="C726" s="424" t="s">
        <v>250</v>
      </c>
      <c r="D726" s="133" t="s">
        <v>18</v>
      </c>
      <c r="E726" s="61">
        <f>E728</f>
        <v>33</v>
      </c>
      <c r="F726" s="61">
        <f>F728</f>
        <v>0</v>
      </c>
      <c r="G726" s="61">
        <f>G728</f>
        <v>32.01</v>
      </c>
      <c r="H726" s="61">
        <f>H728</f>
        <v>0.99</v>
      </c>
      <c r="I726" s="61">
        <f>I728</f>
        <v>0</v>
      </c>
      <c r="J726" s="35"/>
      <c r="K726" s="15"/>
      <c r="L726" s="15"/>
      <c r="M726" s="15"/>
      <c r="N726" s="15"/>
      <c r="O726" s="15"/>
    </row>
    <row r="727" spans="1:15" s="16" customFormat="1" ht="30" customHeight="1" x14ac:dyDescent="0.3">
      <c r="A727" s="424"/>
      <c r="B727" s="518"/>
      <c r="C727" s="424"/>
      <c r="D727" s="132" t="s">
        <v>17</v>
      </c>
      <c r="E727" s="61"/>
      <c r="F727" s="61"/>
      <c r="G727" s="61"/>
      <c r="H727" s="61"/>
      <c r="I727" s="61"/>
      <c r="J727" s="35"/>
      <c r="K727" s="15"/>
      <c r="L727" s="15"/>
      <c r="M727" s="15"/>
      <c r="N727" s="15"/>
      <c r="O727" s="15"/>
    </row>
    <row r="728" spans="1:15" s="16" customFormat="1" ht="31.5" customHeight="1" x14ac:dyDescent="0.3">
      <c r="A728" s="424"/>
      <c r="B728" s="518"/>
      <c r="C728" s="424"/>
      <c r="D728" s="132" t="s">
        <v>213</v>
      </c>
      <c r="E728" s="26">
        <f>G728+H728</f>
        <v>33</v>
      </c>
      <c r="F728" s="26">
        <v>0</v>
      </c>
      <c r="G728" s="26">
        <v>32.01</v>
      </c>
      <c r="H728" s="26">
        <v>0.99</v>
      </c>
      <c r="I728" s="26">
        <v>0</v>
      </c>
      <c r="J728" s="35"/>
      <c r="K728" s="15"/>
      <c r="L728" s="15"/>
      <c r="M728" s="15"/>
      <c r="N728" s="15"/>
      <c r="O728" s="15"/>
    </row>
    <row r="729" spans="1:15" s="16" customFormat="1" ht="27" customHeight="1" x14ac:dyDescent="0.3">
      <c r="A729" s="424"/>
      <c r="B729" s="518" t="s">
        <v>278</v>
      </c>
      <c r="C729" s="424" t="s">
        <v>250</v>
      </c>
      <c r="D729" s="133" t="s">
        <v>279</v>
      </c>
      <c r="E729" s="61">
        <f>E731+E732+E733</f>
        <v>339</v>
      </c>
      <c r="F729" s="61">
        <f>F731</f>
        <v>0</v>
      </c>
      <c r="G729" s="61">
        <f>G731+G732+G733</f>
        <v>328.83</v>
      </c>
      <c r="H729" s="61">
        <f>H731+H732+H733</f>
        <v>10.17</v>
      </c>
      <c r="I729" s="61">
        <f>I731</f>
        <v>0</v>
      </c>
      <c r="J729" s="35"/>
      <c r="K729" s="15"/>
      <c r="L729" s="15"/>
      <c r="M729" s="15"/>
      <c r="N729" s="15"/>
      <c r="O729" s="15"/>
    </row>
    <row r="730" spans="1:15" s="16" customFormat="1" ht="27.75" customHeight="1" x14ac:dyDescent="0.3">
      <c r="A730" s="424"/>
      <c r="B730" s="518"/>
      <c r="C730" s="424"/>
      <c r="D730" s="132" t="s">
        <v>17</v>
      </c>
      <c r="E730" s="61"/>
      <c r="F730" s="61"/>
      <c r="G730" s="61"/>
      <c r="H730" s="61"/>
      <c r="I730" s="61"/>
      <c r="J730" s="35"/>
      <c r="K730" s="15"/>
      <c r="L730" s="15"/>
      <c r="M730" s="15"/>
      <c r="N730" s="15"/>
      <c r="O730" s="15"/>
    </row>
    <row r="731" spans="1:15" s="16" customFormat="1" ht="27.75" customHeight="1" x14ac:dyDescent="0.3">
      <c r="A731" s="424"/>
      <c r="B731" s="518"/>
      <c r="C731" s="424"/>
      <c r="D731" s="132" t="s">
        <v>18</v>
      </c>
      <c r="E731" s="26">
        <f>G731+H731</f>
        <v>93</v>
      </c>
      <c r="F731" s="26">
        <v>0</v>
      </c>
      <c r="G731" s="26">
        <v>90.21</v>
      </c>
      <c r="H731" s="26">
        <v>2.79</v>
      </c>
      <c r="I731" s="26">
        <v>0</v>
      </c>
      <c r="J731" s="35"/>
      <c r="K731" s="15"/>
      <c r="L731" s="15"/>
      <c r="M731" s="15"/>
      <c r="N731" s="15"/>
      <c r="O731" s="15"/>
    </row>
    <row r="732" spans="1:15" s="16" customFormat="1" ht="27.75" customHeight="1" x14ac:dyDescent="0.3">
      <c r="A732" s="424"/>
      <c r="B732" s="518"/>
      <c r="C732" s="424"/>
      <c r="D732" s="132" t="s">
        <v>19</v>
      </c>
      <c r="E732" s="26">
        <f>G732+H732</f>
        <v>123</v>
      </c>
      <c r="F732" s="26">
        <v>0</v>
      </c>
      <c r="G732" s="26">
        <v>119.31</v>
      </c>
      <c r="H732" s="26">
        <v>3.69</v>
      </c>
      <c r="I732" s="26">
        <v>0</v>
      </c>
      <c r="J732" s="35"/>
      <c r="K732" s="15"/>
      <c r="L732" s="15"/>
      <c r="M732" s="15"/>
      <c r="N732" s="15"/>
      <c r="O732" s="15"/>
    </row>
    <row r="733" spans="1:15" s="16" customFormat="1" ht="27.75" customHeight="1" x14ac:dyDescent="0.3">
      <c r="A733" s="424"/>
      <c r="B733" s="518"/>
      <c r="C733" s="424"/>
      <c r="D733" s="132" t="s">
        <v>20</v>
      </c>
      <c r="E733" s="26">
        <f>G733+H733</f>
        <v>123</v>
      </c>
      <c r="F733" s="26">
        <v>0</v>
      </c>
      <c r="G733" s="26">
        <v>119.31</v>
      </c>
      <c r="H733" s="26">
        <v>3.69</v>
      </c>
      <c r="I733" s="26">
        <v>0</v>
      </c>
      <c r="J733" s="35"/>
      <c r="K733" s="15"/>
      <c r="L733" s="15"/>
      <c r="M733" s="15"/>
      <c r="N733" s="15"/>
      <c r="O733" s="15"/>
    </row>
    <row r="734" spans="1:15" s="16" customFormat="1" ht="26.85" customHeight="1" x14ac:dyDescent="0.3">
      <c r="A734" s="424">
        <v>13</v>
      </c>
      <c r="B734" s="518" t="s">
        <v>182</v>
      </c>
      <c r="C734" s="424" t="s">
        <v>280</v>
      </c>
      <c r="D734" s="133" t="s">
        <v>124</v>
      </c>
      <c r="E734" s="61">
        <v>1.04</v>
      </c>
      <c r="F734" s="61">
        <v>0</v>
      </c>
      <c r="G734" s="61">
        <v>1.0087999999999999</v>
      </c>
      <c r="H734" s="61">
        <v>3.1199999999999999E-2</v>
      </c>
      <c r="I734" s="61">
        <v>0</v>
      </c>
      <c r="J734" s="35"/>
      <c r="K734" s="15"/>
      <c r="L734" s="15"/>
      <c r="M734" s="15"/>
      <c r="N734" s="15"/>
      <c r="O734" s="15"/>
    </row>
    <row r="735" spans="1:15" s="16" customFormat="1" ht="27" customHeight="1" x14ac:dyDescent="0.3">
      <c r="A735" s="424"/>
      <c r="B735" s="518"/>
      <c r="C735" s="424"/>
      <c r="D735" s="132" t="s">
        <v>17</v>
      </c>
      <c r="E735" s="26"/>
      <c r="F735" s="26"/>
      <c r="G735" s="26"/>
      <c r="H735" s="26"/>
      <c r="I735" s="26"/>
      <c r="J735" s="35"/>
      <c r="K735" s="15"/>
      <c r="L735" s="15"/>
      <c r="M735" s="15"/>
      <c r="N735" s="15"/>
      <c r="O735" s="15"/>
    </row>
    <row r="736" spans="1:15" s="16" customFormat="1" ht="24.75" customHeight="1" x14ac:dyDescent="0.3">
      <c r="A736" s="424"/>
      <c r="B736" s="518"/>
      <c r="C736" s="424"/>
      <c r="D736" s="132" t="s">
        <v>29</v>
      </c>
      <c r="E736" s="26">
        <v>0.52</v>
      </c>
      <c r="F736" s="26">
        <v>0</v>
      </c>
      <c r="G736" s="26">
        <v>0.50439999999999996</v>
      </c>
      <c r="H736" s="26">
        <v>1.5599999999999999E-2</v>
      </c>
      <c r="I736" s="26">
        <v>0</v>
      </c>
      <c r="J736" s="26" t="s">
        <v>281</v>
      </c>
      <c r="K736" s="15"/>
      <c r="L736" s="15"/>
      <c r="M736" s="15"/>
      <c r="N736" s="15"/>
      <c r="O736" s="15"/>
    </row>
    <row r="737" spans="1:15" s="16" customFormat="1" ht="28.5" customHeight="1" x14ac:dyDescent="0.3">
      <c r="A737" s="424"/>
      <c r="B737" s="518"/>
      <c r="C737" s="424"/>
      <c r="D737" s="132" t="s">
        <v>18</v>
      </c>
      <c r="E737" s="26">
        <v>0.52</v>
      </c>
      <c r="F737" s="26">
        <v>0</v>
      </c>
      <c r="G737" s="26">
        <v>0.50439999999999996</v>
      </c>
      <c r="H737" s="26">
        <v>1.5599999999999999E-2</v>
      </c>
      <c r="I737" s="26">
        <v>0</v>
      </c>
      <c r="J737" s="26" t="s">
        <v>281</v>
      </c>
      <c r="K737" s="15"/>
      <c r="L737" s="15"/>
      <c r="M737" s="15"/>
      <c r="N737" s="15"/>
      <c r="O737" s="15"/>
    </row>
    <row r="738" spans="1:15" s="16" customFormat="1" ht="28.5" customHeight="1" x14ac:dyDescent="0.3">
      <c r="A738" s="522"/>
      <c r="B738" s="523" t="s">
        <v>282</v>
      </c>
      <c r="C738" s="523"/>
      <c r="D738" s="174" t="s">
        <v>192</v>
      </c>
      <c r="E738" s="175">
        <f>E740+E741+E742+E743+E744+E745+E746+E747+E748</f>
        <v>823.04</v>
      </c>
      <c r="F738" s="175">
        <f>F740+F741+F742+F743+F744+F745+F746+F747+F748</f>
        <v>0</v>
      </c>
      <c r="G738" s="175">
        <f>G740+G741+G742+G743+G744+G745+G746+G747+G748</f>
        <v>798.34879999999998</v>
      </c>
      <c r="H738" s="175">
        <f>H740+H741+H742+H743+H744+H745+H746+H747+H748</f>
        <v>24.691200000000002</v>
      </c>
      <c r="I738" s="175">
        <f>I740+I741+I742+I743+I744+I745+I746+I747+I748</f>
        <v>0</v>
      </c>
      <c r="J738" s="524"/>
      <c r="K738" s="15"/>
      <c r="L738" s="15"/>
      <c r="M738" s="15"/>
      <c r="N738" s="15"/>
      <c r="O738" s="15"/>
    </row>
    <row r="739" spans="1:15" s="16" customFormat="1" ht="28.5" customHeight="1" x14ac:dyDescent="0.3">
      <c r="A739" s="522"/>
      <c r="B739" s="523"/>
      <c r="C739" s="523"/>
      <c r="D739" s="174" t="s">
        <v>17</v>
      </c>
      <c r="E739" s="175" t="s">
        <v>28</v>
      </c>
      <c r="F739" s="175" t="s">
        <v>28</v>
      </c>
      <c r="G739" s="175"/>
      <c r="H739" s="175" t="s">
        <v>28</v>
      </c>
      <c r="I739" s="175" t="s">
        <v>28</v>
      </c>
      <c r="J739" s="524"/>
      <c r="K739" s="15"/>
      <c r="L739" s="15"/>
      <c r="M739" s="15"/>
      <c r="N739" s="15"/>
      <c r="O739" s="15"/>
    </row>
    <row r="740" spans="1:15" s="16" customFormat="1" ht="28.5" customHeight="1" x14ac:dyDescent="0.3">
      <c r="A740" s="522"/>
      <c r="B740" s="523"/>
      <c r="C740" s="523"/>
      <c r="D740" s="174" t="s">
        <v>29</v>
      </c>
      <c r="E740" s="175">
        <f t="shared" ref="E740:E748" si="25">F740+G740+H740+I740</f>
        <v>50.519999999999996</v>
      </c>
      <c r="F740" s="175">
        <f>F736+F695</f>
        <v>0</v>
      </c>
      <c r="G740" s="175">
        <f>G736+G695</f>
        <v>49.004399999999997</v>
      </c>
      <c r="H740" s="175">
        <f>H736+H695</f>
        <v>1.5156000000000001</v>
      </c>
      <c r="I740" s="175">
        <f>I736+I695</f>
        <v>0</v>
      </c>
      <c r="J740" s="524"/>
      <c r="K740" s="15"/>
      <c r="L740" s="15"/>
      <c r="M740" s="15"/>
      <c r="N740" s="15"/>
      <c r="O740" s="15"/>
    </row>
    <row r="741" spans="1:15" s="16" customFormat="1" ht="28.5" customHeight="1" x14ac:dyDescent="0.3">
      <c r="A741" s="522"/>
      <c r="B741" s="523"/>
      <c r="C741" s="523"/>
      <c r="D741" s="174" t="s">
        <v>18</v>
      </c>
      <c r="E741" s="175">
        <f t="shared" si="25"/>
        <v>176.52</v>
      </c>
      <c r="F741" s="175">
        <f>F737+F731+F728+F698</f>
        <v>0</v>
      </c>
      <c r="G741" s="175">
        <f>G737+G731+G728+G698</f>
        <v>171.2244</v>
      </c>
      <c r="H741" s="175">
        <f>H737+H731+H728+H698</f>
        <v>5.2956000000000003</v>
      </c>
      <c r="I741" s="175">
        <f>I737+I731+I728+I698</f>
        <v>0</v>
      </c>
      <c r="J741" s="524"/>
      <c r="K741" s="15"/>
      <c r="L741" s="15"/>
      <c r="M741" s="15"/>
      <c r="N741" s="15"/>
      <c r="O741" s="15"/>
    </row>
    <row r="742" spans="1:15" s="16" customFormat="1" ht="28.5" customHeight="1" x14ac:dyDescent="0.3">
      <c r="A742" s="522"/>
      <c r="B742" s="523"/>
      <c r="C742" s="523"/>
      <c r="D742" s="174" t="s">
        <v>19</v>
      </c>
      <c r="E742" s="175">
        <f t="shared" si="25"/>
        <v>173</v>
      </c>
      <c r="F742" s="175">
        <f>F732+F701</f>
        <v>0</v>
      </c>
      <c r="G742" s="175">
        <f>G732+G701</f>
        <v>167.81</v>
      </c>
      <c r="H742" s="175">
        <f>H732+H701</f>
        <v>5.1899999999999995</v>
      </c>
      <c r="I742" s="175">
        <f>I732+I701</f>
        <v>0</v>
      </c>
      <c r="J742" s="524"/>
      <c r="K742" s="15"/>
      <c r="L742" s="15"/>
      <c r="M742" s="15"/>
      <c r="N742" s="15"/>
      <c r="O742" s="15"/>
    </row>
    <row r="743" spans="1:15" s="16" customFormat="1" ht="28.5" customHeight="1" x14ac:dyDescent="0.3">
      <c r="A743" s="522"/>
      <c r="B743" s="523"/>
      <c r="C743" s="523"/>
      <c r="D743" s="174" t="s">
        <v>20</v>
      </c>
      <c r="E743" s="175">
        <f t="shared" si="25"/>
        <v>173</v>
      </c>
      <c r="F743" s="175">
        <f>F733+F704</f>
        <v>0</v>
      </c>
      <c r="G743" s="175">
        <f>G733+G704</f>
        <v>167.81</v>
      </c>
      <c r="H743" s="175">
        <f>H733+H704</f>
        <v>5.1899999999999995</v>
      </c>
      <c r="I743" s="175">
        <f>I733+I704</f>
        <v>0</v>
      </c>
      <c r="J743" s="524"/>
      <c r="K743" s="15"/>
      <c r="L743" s="15"/>
      <c r="M743" s="15"/>
      <c r="N743" s="15"/>
      <c r="O743" s="15"/>
    </row>
    <row r="744" spans="1:15" s="16" customFormat="1" ht="28.5" customHeight="1" x14ac:dyDescent="0.3">
      <c r="A744" s="522"/>
      <c r="B744" s="523"/>
      <c r="C744" s="523"/>
      <c r="D744" s="174" t="s">
        <v>21</v>
      </c>
      <c r="E744" s="175">
        <f t="shared" si="25"/>
        <v>50</v>
      </c>
      <c r="F744" s="175">
        <f>F707</f>
        <v>0</v>
      </c>
      <c r="G744" s="175">
        <f>G707</f>
        <v>48.5</v>
      </c>
      <c r="H744" s="175">
        <f>H707</f>
        <v>1.5</v>
      </c>
      <c r="I744" s="175">
        <f>I707</f>
        <v>0</v>
      </c>
      <c r="J744" s="524"/>
      <c r="K744" s="15"/>
      <c r="L744" s="15"/>
      <c r="M744" s="15"/>
      <c r="N744" s="15"/>
      <c r="O744" s="15"/>
    </row>
    <row r="745" spans="1:15" s="16" customFormat="1" ht="28.5" customHeight="1" x14ac:dyDescent="0.3">
      <c r="A745" s="522"/>
      <c r="B745" s="523"/>
      <c r="C745" s="523"/>
      <c r="D745" s="174" t="s">
        <v>30</v>
      </c>
      <c r="E745" s="175">
        <f t="shared" si="25"/>
        <v>50</v>
      </c>
      <c r="F745" s="175">
        <f>F710</f>
        <v>0</v>
      </c>
      <c r="G745" s="175">
        <f>G710</f>
        <v>48.5</v>
      </c>
      <c r="H745" s="175">
        <f>H710</f>
        <v>1.5</v>
      </c>
      <c r="I745" s="175">
        <f>I710</f>
        <v>0</v>
      </c>
      <c r="J745" s="524"/>
      <c r="K745" s="15"/>
      <c r="L745" s="15"/>
      <c r="M745" s="15"/>
      <c r="N745" s="15"/>
      <c r="O745" s="15"/>
    </row>
    <row r="746" spans="1:15" s="16" customFormat="1" ht="28.5" customHeight="1" x14ac:dyDescent="0.3">
      <c r="A746" s="522"/>
      <c r="B746" s="523"/>
      <c r="C746" s="523"/>
      <c r="D746" s="174" t="s">
        <v>31</v>
      </c>
      <c r="E746" s="175">
        <f t="shared" si="25"/>
        <v>50</v>
      </c>
      <c r="F746" s="175">
        <f>F713</f>
        <v>0</v>
      </c>
      <c r="G746" s="175">
        <f>G713</f>
        <v>48.5</v>
      </c>
      <c r="H746" s="175">
        <f>H713</f>
        <v>1.5</v>
      </c>
      <c r="I746" s="175">
        <f>I713</f>
        <v>0</v>
      </c>
      <c r="J746" s="524"/>
      <c r="K746" s="15"/>
      <c r="L746" s="15"/>
      <c r="M746" s="15"/>
      <c r="N746" s="15"/>
      <c r="O746" s="15"/>
    </row>
    <row r="747" spans="1:15" s="16" customFormat="1" ht="28.5" customHeight="1" x14ac:dyDescent="0.3">
      <c r="A747" s="522"/>
      <c r="B747" s="523"/>
      <c r="C747" s="523"/>
      <c r="D747" s="174" t="s">
        <v>32</v>
      </c>
      <c r="E747" s="175">
        <f t="shared" si="25"/>
        <v>50</v>
      </c>
      <c r="F747" s="175">
        <f>F716</f>
        <v>0</v>
      </c>
      <c r="G747" s="175">
        <f>G716</f>
        <v>48.5</v>
      </c>
      <c r="H747" s="175">
        <f>H716</f>
        <v>1.5</v>
      </c>
      <c r="I747" s="175">
        <f>I716</f>
        <v>0</v>
      </c>
      <c r="J747" s="524"/>
      <c r="K747" s="15"/>
      <c r="L747" s="15"/>
      <c r="M747" s="15"/>
      <c r="N747" s="15"/>
      <c r="O747" s="15"/>
    </row>
    <row r="748" spans="1:15" s="16" customFormat="1" ht="24.75" customHeight="1" x14ac:dyDescent="0.3">
      <c r="A748" s="522"/>
      <c r="B748" s="523"/>
      <c r="C748" s="523"/>
      <c r="D748" s="174" t="s">
        <v>33</v>
      </c>
      <c r="E748" s="175">
        <f t="shared" si="25"/>
        <v>50</v>
      </c>
      <c r="F748" s="175">
        <f>F719</f>
        <v>0</v>
      </c>
      <c r="G748" s="175">
        <f>G719</f>
        <v>48.5</v>
      </c>
      <c r="H748" s="175">
        <f>H719</f>
        <v>1.5</v>
      </c>
      <c r="I748" s="175">
        <f>I719</f>
        <v>0</v>
      </c>
      <c r="J748" s="524"/>
      <c r="K748" s="15"/>
      <c r="L748" s="15"/>
      <c r="M748" s="15"/>
      <c r="N748" s="15"/>
      <c r="O748" s="15"/>
    </row>
    <row r="749" spans="1:15" s="16" customFormat="1" ht="38.700000000000003" customHeight="1" x14ac:dyDescent="0.3">
      <c r="A749" s="517" t="s">
        <v>283</v>
      </c>
      <c r="B749" s="517"/>
      <c r="C749" s="517"/>
      <c r="D749" s="517"/>
      <c r="E749" s="517"/>
      <c r="F749" s="517"/>
      <c r="G749" s="517"/>
      <c r="H749" s="517"/>
      <c r="I749" s="517"/>
      <c r="J749" s="517"/>
      <c r="K749" s="15"/>
      <c r="L749" s="15"/>
      <c r="M749" s="15"/>
      <c r="N749" s="15"/>
      <c r="O749" s="15"/>
    </row>
    <row r="750" spans="1:15" s="16" customFormat="1" ht="38.700000000000003" customHeight="1" x14ac:dyDescent="0.3">
      <c r="A750" s="525" t="s">
        <v>284</v>
      </c>
      <c r="B750" s="525"/>
      <c r="C750" s="525"/>
      <c r="D750" s="525"/>
      <c r="E750" s="525"/>
      <c r="F750" s="525"/>
      <c r="G750" s="525"/>
      <c r="H750" s="525"/>
      <c r="I750" s="525"/>
      <c r="J750" s="525"/>
      <c r="K750" s="15"/>
      <c r="L750" s="15"/>
      <c r="M750" s="15"/>
      <c r="N750" s="15"/>
      <c r="O750" s="15"/>
    </row>
    <row r="751" spans="1:15" s="16" customFormat="1" ht="38.700000000000003" customHeight="1" x14ac:dyDescent="0.3">
      <c r="A751" s="424">
        <v>1</v>
      </c>
      <c r="B751" s="518" t="s">
        <v>285</v>
      </c>
      <c r="C751" s="422" t="s">
        <v>250</v>
      </c>
      <c r="D751" s="133" t="s">
        <v>29</v>
      </c>
      <c r="E751" s="61">
        <f>E753</f>
        <v>3.37</v>
      </c>
      <c r="F751" s="61">
        <f>F753</f>
        <v>0</v>
      </c>
      <c r="G751" s="61">
        <f>G753</f>
        <v>3.27</v>
      </c>
      <c r="H751" s="61">
        <f>H753</f>
        <v>0.1</v>
      </c>
      <c r="I751" s="61">
        <f>I753</f>
        <v>0</v>
      </c>
      <c r="J751" s="35"/>
      <c r="K751" s="15"/>
      <c r="L751" s="15"/>
      <c r="M751" s="15"/>
      <c r="N751" s="15"/>
      <c r="O751" s="15"/>
    </row>
    <row r="752" spans="1:15" s="16" customFormat="1" ht="38.700000000000003" customHeight="1" x14ac:dyDescent="0.3">
      <c r="A752" s="424"/>
      <c r="B752" s="518"/>
      <c r="C752" s="422"/>
      <c r="D752" s="132" t="s">
        <v>17</v>
      </c>
      <c r="E752" s="26"/>
      <c r="F752" s="26"/>
      <c r="G752" s="26"/>
      <c r="H752" s="26"/>
      <c r="I752" s="26"/>
      <c r="J752" s="35"/>
      <c r="K752" s="15"/>
      <c r="L752" s="15"/>
      <c r="M752" s="15"/>
      <c r="N752" s="15"/>
      <c r="O752" s="15"/>
    </row>
    <row r="753" spans="1:15" s="16" customFormat="1" ht="138" customHeight="1" x14ac:dyDescent="0.3">
      <c r="A753" s="424"/>
      <c r="B753" s="518"/>
      <c r="C753" s="422"/>
      <c r="D753" s="132" t="s">
        <v>137</v>
      </c>
      <c r="E753" s="26">
        <v>3.37</v>
      </c>
      <c r="F753" s="26">
        <v>0</v>
      </c>
      <c r="G753" s="26">
        <v>3.27</v>
      </c>
      <c r="H753" s="26">
        <v>0.1</v>
      </c>
      <c r="I753" s="26">
        <v>0</v>
      </c>
      <c r="J753" s="35"/>
      <c r="K753" s="15"/>
      <c r="L753" s="15"/>
      <c r="M753" s="15"/>
      <c r="N753" s="15"/>
      <c r="O753" s="15"/>
    </row>
    <row r="754" spans="1:15" s="16" customFormat="1" ht="38.700000000000003" customHeight="1" x14ac:dyDescent="0.3">
      <c r="A754" s="424">
        <v>2</v>
      </c>
      <c r="B754" s="518" t="s">
        <v>286</v>
      </c>
      <c r="C754" s="422" t="s">
        <v>250</v>
      </c>
      <c r="D754" s="133" t="s">
        <v>18</v>
      </c>
      <c r="E754" s="61">
        <f>E756</f>
        <v>5.4809999999999999</v>
      </c>
      <c r="F754" s="61">
        <f>F756</f>
        <v>0</v>
      </c>
      <c r="G754" s="61">
        <f>G756</f>
        <v>5.3170000000000002</v>
      </c>
      <c r="H754" s="61">
        <f>H756</f>
        <v>0.16400000000000001</v>
      </c>
      <c r="I754" s="61">
        <f>I756</f>
        <v>0</v>
      </c>
      <c r="J754" s="35"/>
      <c r="K754" s="15"/>
      <c r="L754" s="15"/>
      <c r="M754" s="15"/>
      <c r="N754" s="15"/>
      <c r="O754" s="15"/>
    </row>
    <row r="755" spans="1:15" s="16" customFormat="1" ht="38.700000000000003" customHeight="1" x14ac:dyDescent="0.3">
      <c r="A755" s="424"/>
      <c r="B755" s="518"/>
      <c r="C755" s="422"/>
      <c r="D755" s="132" t="s">
        <v>17</v>
      </c>
      <c r="E755" s="26"/>
      <c r="F755" s="26"/>
      <c r="G755" s="26"/>
      <c r="H755" s="26"/>
      <c r="I755" s="26"/>
      <c r="J755" s="35"/>
      <c r="K755" s="15"/>
      <c r="L755" s="15"/>
      <c r="M755" s="15"/>
      <c r="N755" s="15"/>
      <c r="O755" s="15"/>
    </row>
    <row r="756" spans="1:15" s="16" customFormat="1" ht="108" customHeight="1" x14ac:dyDescent="0.3">
      <c r="A756" s="424"/>
      <c r="B756" s="518"/>
      <c r="C756" s="422"/>
      <c r="D756" s="132" t="s">
        <v>213</v>
      </c>
      <c r="E756" s="26">
        <v>5.4809999999999999</v>
      </c>
      <c r="F756" s="26">
        <v>0</v>
      </c>
      <c r="G756" s="26">
        <v>5.3170000000000002</v>
      </c>
      <c r="H756" s="26">
        <v>0.16400000000000001</v>
      </c>
      <c r="I756" s="26">
        <v>0</v>
      </c>
      <c r="J756" s="35"/>
      <c r="K756" s="15"/>
      <c r="L756" s="15"/>
      <c r="M756" s="15"/>
      <c r="N756" s="15"/>
      <c r="O756" s="15"/>
    </row>
    <row r="757" spans="1:15" s="16" customFormat="1" ht="38.700000000000003" customHeight="1" x14ac:dyDescent="0.3">
      <c r="A757" s="424">
        <v>3</v>
      </c>
      <c r="B757" s="518" t="s">
        <v>287</v>
      </c>
      <c r="C757" s="422" t="s">
        <v>250</v>
      </c>
      <c r="D757" s="133" t="s">
        <v>19</v>
      </c>
      <c r="E757" s="61">
        <f>E759</f>
        <v>5.6310000000000002</v>
      </c>
      <c r="F757" s="61">
        <f>F759</f>
        <v>0</v>
      </c>
      <c r="G757" s="61">
        <f>G759</f>
        <v>5.4619999999999997</v>
      </c>
      <c r="H757" s="61">
        <f>H759</f>
        <v>0.16900000000000001</v>
      </c>
      <c r="I757" s="61">
        <f>I759</f>
        <v>0</v>
      </c>
      <c r="J757" s="35"/>
      <c r="K757" s="15"/>
      <c r="L757" s="15"/>
      <c r="M757" s="15"/>
      <c r="N757" s="15"/>
      <c r="O757" s="15"/>
    </row>
    <row r="758" spans="1:15" s="16" customFormat="1" ht="38.700000000000003" customHeight="1" x14ac:dyDescent="0.3">
      <c r="A758" s="424"/>
      <c r="B758" s="518"/>
      <c r="C758" s="422"/>
      <c r="D758" s="132" t="s">
        <v>17</v>
      </c>
      <c r="E758" s="26"/>
      <c r="F758" s="26"/>
      <c r="G758" s="26"/>
      <c r="H758" s="26"/>
      <c r="I758" s="26"/>
      <c r="J758" s="35"/>
      <c r="K758" s="15"/>
      <c r="L758" s="15"/>
      <c r="M758" s="15"/>
      <c r="N758" s="15"/>
      <c r="O758" s="15"/>
    </row>
    <row r="759" spans="1:15" s="16" customFormat="1" ht="139.65" customHeight="1" x14ac:dyDescent="0.3">
      <c r="A759" s="424"/>
      <c r="B759" s="518"/>
      <c r="C759" s="422"/>
      <c r="D759" s="132" t="s">
        <v>19</v>
      </c>
      <c r="E759" s="26">
        <v>5.6310000000000002</v>
      </c>
      <c r="F759" s="26">
        <v>0</v>
      </c>
      <c r="G759" s="26">
        <v>5.4619999999999997</v>
      </c>
      <c r="H759" s="26">
        <v>0.16900000000000001</v>
      </c>
      <c r="I759" s="26">
        <v>0</v>
      </c>
      <c r="J759" s="35"/>
      <c r="K759" s="15"/>
      <c r="L759" s="15"/>
      <c r="M759" s="15"/>
      <c r="N759" s="15"/>
      <c r="O759" s="15"/>
    </row>
    <row r="760" spans="1:15" s="16" customFormat="1" ht="38.700000000000003" customHeight="1" x14ac:dyDescent="0.3">
      <c r="A760" s="424">
        <v>4</v>
      </c>
      <c r="B760" s="518" t="s">
        <v>288</v>
      </c>
      <c r="C760" s="422" t="s">
        <v>250</v>
      </c>
      <c r="D760" s="133" t="s">
        <v>20</v>
      </c>
      <c r="E760" s="61">
        <f>E762</f>
        <v>5.4829999999999997</v>
      </c>
      <c r="F760" s="61">
        <f>F762</f>
        <v>0</v>
      </c>
      <c r="G760" s="61">
        <f>G762</f>
        <v>5.319</v>
      </c>
      <c r="H760" s="61">
        <f>H762</f>
        <v>0.16400000000000001</v>
      </c>
      <c r="I760" s="61">
        <f>I762</f>
        <v>0</v>
      </c>
      <c r="J760" s="35"/>
      <c r="K760" s="15"/>
      <c r="L760" s="15"/>
      <c r="M760" s="15"/>
      <c r="N760" s="15"/>
      <c r="O760" s="15"/>
    </row>
    <row r="761" spans="1:15" s="16" customFormat="1" ht="38.700000000000003" customHeight="1" x14ac:dyDescent="0.3">
      <c r="A761" s="424"/>
      <c r="B761" s="518"/>
      <c r="C761" s="422"/>
      <c r="D761" s="132" t="s">
        <v>17</v>
      </c>
      <c r="E761" s="26"/>
      <c r="F761" s="26"/>
      <c r="G761" s="26"/>
      <c r="H761" s="26"/>
      <c r="I761" s="26"/>
      <c r="J761" s="35"/>
      <c r="K761" s="15"/>
      <c r="L761" s="15"/>
      <c r="M761" s="15"/>
      <c r="N761" s="15"/>
      <c r="O761" s="15"/>
    </row>
    <row r="762" spans="1:15" s="16" customFormat="1" ht="73.5" customHeight="1" x14ac:dyDescent="0.3">
      <c r="A762" s="424"/>
      <c r="B762" s="518"/>
      <c r="C762" s="422"/>
      <c r="D762" s="132" t="s">
        <v>217</v>
      </c>
      <c r="E762" s="26">
        <v>5.4829999999999997</v>
      </c>
      <c r="F762" s="26">
        <v>0</v>
      </c>
      <c r="G762" s="26">
        <v>5.319</v>
      </c>
      <c r="H762" s="26">
        <v>0.16400000000000001</v>
      </c>
      <c r="I762" s="26">
        <v>0</v>
      </c>
      <c r="J762" s="35"/>
      <c r="K762" s="15"/>
      <c r="L762" s="15"/>
      <c r="M762" s="15"/>
      <c r="N762" s="15"/>
      <c r="O762" s="15"/>
    </row>
    <row r="763" spans="1:15" s="16" customFormat="1" ht="38.700000000000003" customHeight="1" x14ac:dyDescent="0.3">
      <c r="A763" s="424">
        <v>5</v>
      </c>
      <c r="B763" s="518" t="s">
        <v>289</v>
      </c>
      <c r="C763" s="422" t="s">
        <v>250</v>
      </c>
      <c r="D763" s="133" t="s">
        <v>21</v>
      </c>
      <c r="E763" s="61">
        <f>E765</f>
        <v>7.0860000000000003</v>
      </c>
      <c r="F763" s="61">
        <f>F765</f>
        <v>0</v>
      </c>
      <c r="G763" s="61">
        <f>G765</f>
        <v>6.8730000000000002</v>
      </c>
      <c r="H763" s="61">
        <f>H765</f>
        <v>0.21299999999999999</v>
      </c>
      <c r="I763" s="61">
        <f>I765</f>
        <v>0</v>
      </c>
      <c r="J763" s="35"/>
      <c r="K763" s="15"/>
      <c r="L763" s="15"/>
      <c r="M763" s="15"/>
      <c r="N763" s="15"/>
      <c r="O763" s="15"/>
    </row>
    <row r="764" spans="1:15" s="16" customFormat="1" ht="38.700000000000003" customHeight="1" x14ac:dyDescent="0.3">
      <c r="A764" s="424"/>
      <c r="B764" s="518"/>
      <c r="C764" s="422"/>
      <c r="D764" s="132" t="s">
        <v>17</v>
      </c>
      <c r="E764" s="26"/>
      <c r="F764" s="26"/>
      <c r="G764" s="26"/>
      <c r="H764" s="26"/>
      <c r="I764" s="26"/>
      <c r="J764" s="35"/>
      <c r="K764" s="15"/>
      <c r="L764" s="15"/>
      <c r="M764" s="15"/>
      <c r="N764" s="15"/>
      <c r="O764" s="15"/>
    </row>
    <row r="765" spans="1:15" s="16" customFormat="1" ht="84" customHeight="1" x14ac:dyDescent="0.3">
      <c r="A765" s="424"/>
      <c r="B765" s="518"/>
      <c r="C765" s="422"/>
      <c r="D765" s="132" t="s">
        <v>219</v>
      </c>
      <c r="E765" s="26">
        <v>7.0860000000000003</v>
      </c>
      <c r="F765" s="26">
        <v>0</v>
      </c>
      <c r="G765" s="26">
        <v>6.8730000000000002</v>
      </c>
      <c r="H765" s="26">
        <v>0.21299999999999999</v>
      </c>
      <c r="I765" s="26">
        <v>0</v>
      </c>
      <c r="J765" s="35"/>
      <c r="K765" s="15"/>
      <c r="L765" s="15"/>
      <c r="M765" s="15"/>
      <c r="N765" s="15"/>
      <c r="O765" s="15"/>
    </row>
    <row r="766" spans="1:15" s="16" customFormat="1" ht="38.700000000000003" customHeight="1" x14ac:dyDescent="0.3">
      <c r="A766" s="424">
        <v>6</v>
      </c>
      <c r="B766" s="518" t="s">
        <v>290</v>
      </c>
      <c r="C766" s="422" t="s">
        <v>250</v>
      </c>
      <c r="D766" s="133" t="s">
        <v>30</v>
      </c>
      <c r="E766" s="61">
        <f>E768</f>
        <v>8.657</v>
      </c>
      <c r="F766" s="61">
        <f>F768</f>
        <v>0</v>
      </c>
      <c r="G766" s="61">
        <f>G768</f>
        <v>8.3970000000000002</v>
      </c>
      <c r="H766" s="61">
        <f>H768</f>
        <v>0.26</v>
      </c>
      <c r="I766" s="61">
        <f>I768</f>
        <v>0</v>
      </c>
      <c r="J766" s="35"/>
      <c r="K766" s="15"/>
      <c r="L766" s="15"/>
      <c r="M766" s="15"/>
      <c r="N766" s="15"/>
      <c r="O766" s="15"/>
    </row>
    <row r="767" spans="1:15" s="16" customFormat="1" ht="38.700000000000003" customHeight="1" x14ac:dyDescent="0.3">
      <c r="A767" s="424"/>
      <c r="B767" s="518"/>
      <c r="C767" s="422"/>
      <c r="D767" s="132" t="s">
        <v>17</v>
      </c>
      <c r="E767" s="26"/>
      <c r="F767" s="26"/>
      <c r="G767" s="26"/>
      <c r="H767" s="26"/>
      <c r="I767" s="26"/>
      <c r="J767" s="35"/>
      <c r="K767" s="15"/>
      <c r="L767" s="15"/>
      <c r="M767" s="15"/>
      <c r="N767" s="15"/>
      <c r="O767" s="15"/>
    </row>
    <row r="768" spans="1:15" s="16" customFormat="1" ht="119.25" customHeight="1" x14ac:dyDescent="0.3">
      <c r="A768" s="424"/>
      <c r="B768" s="518"/>
      <c r="C768" s="422"/>
      <c r="D768" s="132" t="s">
        <v>221</v>
      </c>
      <c r="E768" s="26">
        <v>8.657</v>
      </c>
      <c r="F768" s="26">
        <v>0</v>
      </c>
      <c r="G768" s="26">
        <v>8.3970000000000002</v>
      </c>
      <c r="H768" s="26">
        <v>0.26</v>
      </c>
      <c r="I768" s="26">
        <v>0</v>
      </c>
      <c r="J768" s="35"/>
      <c r="K768" s="15"/>
      <c r="L768" s="15"/>
      <c r="M768" s="15"/>
      <c r="N768" s="15"/>
      <c r="O768" s="15"/>
    </row>
    <row r="769" spans="1:15" s="16" customFormat="1" ht="38.700000000000003" customHeight="1" x14ac:dyDescent="0.3">
      <c r="A769" s="422">
        <v>7</v>
      </c>
      <c r="B769" s="521" t="s">
        <v>291</v>
      </c>
      <c r="C769" s="422" t="s">
        <v>250</v>
      </c>
      <c r="D769" s="133" t="s">
        <v>31</v>
      </c>
      <c r="E769" s="61">
        <f>E771</f>
        <v>7.34</v>
      </c>
      <c r="F769" s="61">
        <f>F771</f>
        <v>0</v>
      </c>
      <c r="G769" s="61">
        <f>G771</f>
        <v>7.12</v>
      </c>
      <c r="H769" s="61">
        <f>H771</f>
        <v>0.22</v>
      </c>
      <c r="I769" s="61">
        <f>I771</f>
        <v>0</v>
      </c>
      <c r="J769" s="35"/>
      <c r="K769" s="15"/>
      <c r="L769" s="15"/>
      <c r="M769" s="15"/>
      <c r="N769" s="15"/>
      <c r="O769" s="15"/>
    </row>
    <row r="770" spans="1:15" s="16" customFormat="1" ht="38.700000000000003" customHeight="1" x14ac:dyDescent="0.3">
      <c r="A770" s="422"/>
      <c r="B770" s="521"/>
      <c r="C770" s="422"/>
      <c r="D770" s="132" t="s">
        <v>17</v>
      </c>
      <c r="E770" s="26"/>
      <c r="F770" s="26"/>
      <c r="G770" s="26"/>
      <c r="H770" s="26"/>
      <c r="I770" s="26"/>
      <c r="J770" s="35"/>
      <c r="K770" s="15"/>
      <c r="L770" s="15"/>
      <c r="M770" s="15"/>
      <c r="N770" s="15"/>
      <c r="O770" s="15"/>
    </row>
    <row r="771" spans="1:15" s="16" customFormat="1" ht="106.5" customHeight="1" x14ac:dyDescent="0.3">
      <c r="A771" s="422"/>
      <c r="B771" s="521"/>
      <c r="C771" s="422"/>
      <c r="D771" s="132" t="s">
        <v>223</v>
      </c>
      <c r="E771" s="26">
        <v>7.34</v>
      </c>
      <c r="F771" s="26">
        <v>0</v>
      </c>
      <c r="G771" s="26">
        <v>7.12</v>
      </c>
      <c r="H771" s="26">
        <v>0.22</v>
      </c>
      <c r="I771" s="26">
        <v>0</v>
      </c>
      <c r="J771" s="35"/>
      <c r="K771" s="15"/>
      <c r="L771" s="15"/>
      <c r="M771" s="15"/>
      <c r="N771" s="15"/>
      <c r="O771" s="15"/>
    </row>
    <row r="772" spans="1:15" s="16" customFormat="1" ht="38.700000000000003" customHeight="1" x14ac:dyDescent="0.3">
      <c r="A772" s="424">
        <v>8</v>
      </c>
      <c r="B772" s="518" t="s">
        <v>292</v>
      </c>
      <c r="C772" s="422" t="s">
        <v>250</v>
      </c>
      <c r="D772" s="133" t="s">
        <v>32</v>
      </c>
      <c r="E772" s="61">
        <f>E774</f>
        <v>8.2100000000000009</v>
      </c>
      <c r="F772" s="61">
        <f>F774</f>
        <v>0</v>
      </c>
      <c r="G772" s="61">
        <f>G774</f>
        <v>7.96</v>
      </c>
      <c r="H772" s="61">
        <f>H774</f>
        <v>0.25</v>
      </c>
      <c r="I772" s="61">
        <f>I774</f>
        <v>0</v>
      </c>
      <c r="J772" s="35"/>
      <c r="K772" s="15"/>
      <c r="L772" s="15"/>
      <c r="M772" s="15"/>
      <c r="N772" s="15"/>
      <c r="O772" s="15"/>
    </row>
    <row r="773" spans="1:15" s="16" customFormat="1" ht="38.700000000000003" customHeight="1" x14ac:dyDescent="0.3">
      <c r="A773" s="424"/>
      <c r="B773" s="518"/>
      <c r="C773" s="422"/>
      <c r="D773" s="132" t="s">
        <v>17</v>
      </c>
      <c r="E773" s="26"/>
      <c r="F773" s="26"/>
      <c r="G773" s="26"/>
      <c r="H773" s="26"/>
      <c r="I773" s="26"/>
      <c r="J773" s="35"/>
      <c r="K773" s="15"/>
      <c r="L773" s="15"/>
      <c r="M773" s="15"/>
      <c r="N773" s="15"/>
      <c r="O773" s="15"/>
    </row>
    <row r="774" spans="1:15" s="16" customFormat="1" ht="207.45" customHeight="1" x14ac:dyDescent="0.3">
      <c r="A774" s="424"/>
      <c r="B774" s="518"/>
      <c r="C774" s="422"/>
      <c r="D774" s="132" t="s">
        <v>225</v>
      </c>
      <c r="E774" s="26">
        <v>8.2100000000000009</v>
      </c>
      <c r="F774" s="26">
        <v>0</v>
      </c>
      <c r="G774" s="26">
        <v>7.96</v>
      </c>
      <c r="H774" s="26">
        <v>0.25</v>
      </c>
      <c r="I774" s="26">
        <v>0</v>
      </c>
      <c r="J774" s="35"/>
      <c r="K774" s="15"/>
      <c r="L774" s="15"/>
      <c r="M774" s="15"/>
      <c r="N774" s="15"/>
      <c r="O774" s="15"/>
    </row>
    <row r="775" spans="1:15" s="16" customFormat="1" ht="38.700000000000003" customHeight="1" x14ac:dyDescent="0.3">
      <c r="A775" s="424">
        <v>9</v>
      </c>
      <c r="B775" s="518" t="s">
        <v>293</v>
      </c>
      <c r="C775" s="422" t="s">
        <v>250</v>
      </c>
      <c r="D775" s="133" t="s">
        <v>33</v>
      </c>
      <c r="E775" s="61">
        <f>E777</f>
        <v>5.13</v>
      </c>
      <c r="F775" s="61">
        <f>F777</f>
        <v>0</v>
      </c>
      <c r="G775" s="61">
        <f>G777</f>
        <v>4.9800000000000004</v>
      </c>
      <c r="H775" s="61">
        <f>H777</f>
        <v>0.15</v>
      </c>
      <c r="I775" s="61">
        <f>I777</f>
        <v>0</v>
      </c>
      <c r="J775" s="35"/>
      <c r="K775" s="15"/>
      <c r="L775" s="15"/>
      <c r="M775" s="15"/>
      <c r="N775" s="15"/>
      <c r="O775" s="15"/>
    </row>
    <row r="776" spans="1:15" s="16" customFormat="1" ht="38.700000000000003" customHeight="1" x14ac:dyDescent="0.3">
      <c r="A776" s="424"/>
      <c r="B776" s="518"/>
      <c r="C776" s="422"/>
      <c r="D776" s="132" t="s">
        <v>17</v>
      </c>
      <c r="E776" s="26"/>
      <c r="F776" s="26"/>
      <c r="G776" s="26"/>
      <c r="H776" s="26"/>
      <c r="I776" s="26"/>
      <c r="J776" s="35"/>
      <c r="K776" s="15"/>
      <c r="L776" s="15"/>
      <c r="M776" s="15"/>
      <c r="N776" s="15"/>
      <c r="O776" s="15"/>
    </row>
    <row r="777" spans="1:15" s="16" customFormat="1" ht="99.9" customHeight="1" x14ac:dyDescent="0.3">
      <c r="A777" s="424"/>
      <c r="B777" s="518"/>
      <c r="C777" s="422"/>
      <c r="D777" s="132" t="s">
        <v>227</v>
      </c>
      <c r="E777" s="26">
        <v>5.13</v>
      </c>
      <c r="F777" s="26">
        <v>0</v>
      </c>
      <c r="G777" s="26">
        <v>4.9800000000000004</v>
      </c>
      <c r="H777" s="26">
        <v>0.15</v>
      </c>
      <c r="I777" s="26">
        <v>0</v>
      </c>
      <c r="J777" s="35"/>
      <c r="K777" s="15"/>
      <c r="L777" s="15"/>
      <c r="M777" s="15"/>
      <c r="N777" s="15"/>
      <c r="O777" s="15"/>
    </row>
    <row r="778" spans="1:15" s="16" customFormat="1" ht="32.25" customHeight="1" x14ac:dyDescent="0.3">
      <c r="A778" s="525" t="s">
        <v>294</v>
      </c>
      <c r="B778" s="525"/>
      <c r="C778" s="525"/>
      <c r="D778" s="525"/>
      <c r="E778" s="525"/>
      <c r="F778" s="525"/>
      <c r="G778" s="525"/>
      <c r="H778" s="525"/>
      <c r="I778" s="525"/>
      <c r="J778" s="525"/>
      <c r="K778" s="15"/>
      <c r="L778" s="15"/>
      <c r="M778" s="15"/>
      <c r="N778" s="15"/>
      <c r="O778" s="15"/>
    </row>
    <row r="779" spans="1:15" s="16" customFormat="1" ht="38.700000000000003" customHeight="1" x14ac:dyDescent="0.3">
      <c r="A779" s="422">
        <v>1</v>
      </c>
      <c r="B779" s="521" t="s">
        <v>295</v>
      </c>
      <c r="C779" s="422" t="s">
        <v>250</v>
      </c>
      <c r="D779" s="133" t="s">
        <v>29</v>
      </c>
      <c r="E779" s="117">
        <f>E781</f>
        <v>10</v>
      </c>
      <c r="F779" s="117">
        <f>F781</f>
        <v>0</v>
      </c>
      <c r="G779" s="117">
        <f>G781</f>
        <v>9.6999999999999993</v>
      </c>
      <c r="H779" s="117">
        <f>H781</f>
        <v>0.3</v>
      </c>
      <c r="I779" s="117">
        <f>I781</f>
        <v>0</v>
      </c>
      <c r="J779" s="35"/>
      <c r="K779" s="15"/>
      <c r="L779" s="15"/>
      <c r="M779" s="15"/>
      <c r="N779" s="15"/>
      <c r="O779" s="15"/>
    </row>
    <row r="780" spans="1:15" s="16" customFormat="1" ht="21.6" customHeight="1" x14ac:dyDescent="0.3">
      <c r="A780" s="422"/>
      <c r="B780" s="521"/>
      <c r="C780" s="422"/>
      <c r="D780" s="132" t="s">
        <v>17</v>
      </c>
      <c r="E780" s="26"/>
      <c r="F780" s="26"/>
      <c r="G780" s="26"/>
      <c r="H780" s="26"/>
      <c r="I780" s="26"/>
      <c r="J780" s="35"/>
      <c r="K780" s="15"/>
      <c r="L780" s="15"/>
      <c r="M780" s="15"/>
      <c r="N780" s="15"/>
      <c r="O780" s="15"/>
    </row>
    <row r="781" spans="1:15" s="16" customFormat="1" ht="37.65" customHeight="1" x14ac:dyDescent="0.3">
      <c r="A781" s="422"/>
      <c r="B781" s="521"/>
      <c r="C781" s="422"/>
      <c r="D781" s="132" t="s">
        <v>29</v>
      </c>
      <c r="E781" s="154">
        <f>G781+H781</f>
        <v>10</v>
      </c>
      <c r="F781" s="26">
        <v>0</v>
      </c>
      <c r="G781" s="26">
        <v>9.6999999999999993</v>
      </c>
      <c r="H781" s="26">
        <v>0.3</v>
      </c>
      <c r="I781" s="26">
        <v>0</v>
      </c>
      <c r="J781" s="35"/>
      <c r="K781" s="15"/>
      <c r="L781" s="15"/>
      <c r="M781" s="15"/>
      <c r="N781" s="15"/>
      <c r="O781" s="15"/>
    </row>
    <row r="782" spans="1:15" s="16" customFormat="1" ht="38.700000000000003" customHeight="1" x14ac:dyDescent="0.3">
      <c r="A782" s="422">
        <v>2</v>
      </c>
      <c r="B782" s="518" t="s">
        <v>296</v>
      </c>
      <c r="C782" s="422" t="s">
        <v>250</v>
      </c>
      <c r="D782" s="133" t="s">
        <v>18</v>
      </c>
      <c r="E782" s="117">
        <f>E784</f>
        <v>10</v>
      </c>
      <c r="F782" s="117">
        <f>F784</f>
        <v>0</v>
      </c>
      <c r="G782" s="117">
        <f>G784</f>
        <v>9.6999999999999993</v>
      </c>
      <c r="H782" s="117">
        <f>H784</f>
        <v>0.3</v>
      </c>
      <c r="I782" s="117">
        <f>I784</f>
        <v>0</v>
      </c>
      <c r="J782" s="35"/>
      <c r="K782" s="15"/>
      <c r="L782" s="15"/>
      <c r="M782" s="15"/>
      <c r="N782" s="15"/>
      <c r="O782" s="15"/>
    </row>
    <row r="783" spans="1:15" s="16" customFormat="1" ht="38.700000000000003" customHeight="1" x14ac:dyDescent="0.3">
      <c r="A783" s="422"/>
      <c r="B783" s="518"/>
      <c r="C783" s="422"/>
      <c r="D783" s="132" t="s">
        <v>17</v>
      </c>
      <c r="E783" s="26"/>
      <c r="F783" s="26"/>
      <c r="G783" s="26"/>
      <c r="H783" s="26"/>
      <c r="I783" s="26"/>
      <c r="J783" s="35"/>
      <c r="K783" s="15"/>
      <c r="L783" s="15"/>
      <c r="M783" s="15"/>
      <c r="N783" s="15"/>
      <c r="O783" s="15"/>
    </row>
    <row r="784" spans="1:15" s="16" customFormat="1" ht="38.700000000000003" customHeight="1" x14ac:dyDescent="0.3">
      <c r="A784" s="422"/>
      <c r="B784" s="518"/>
      <c r="C784" s="422"/>
      <c r="D784" s="132" t="s">
        <v>213</v>
      </c>
      <c r="E784" s="154">
        <f>G784+H784</f>
        <v>10</v>
      </c>
      <c r="F784" s="26">
        <v>0</v>
      </c>
      <c r="G784" s="26">
        <v>9.6999999999999993</v>
      </c>
      <c r="H784" s="26">
        <v>0.3</v>
      </c>
      <c r="I784" s="26">
        <v>0</v>
      </c>
      <c r="J784" s="35"/>
      <c r="K784" s="15"/>
      <c r="L784" s="15"/>
      <c r="M784" s="15"/>
      <c r="N784" s="15"/>
      <c r="O784" s="15"/>
    </row>
    <row r="785" spans="1:15" s="16" customFormat="1" ht="38.700000000000003" customHeight="1" x14ac:dyDescent="0.3">
      <c r="A785" s="422">
        <v>3</v>
      </c>
      <c r="B785" s="521" t="s">
        <v>297</v>
      </c>
      <c r="C785" s="422" t="s">
        <v>250</v>
      </c>
      <c r="D785" s="133" t="s">
        <v>19</v>
      </c>
      <c r="E785" s="117">
        <f>E787</f>
        <v>10</v>
      </c>
      <c r="F785" s="117">
        <f>F787</f>
        <v>0</v>
      </c>
      <c r="G785" s="117">
        <f>G787</f>
        <v>9.6999999999999993</v>
      </c>
      <c r="H785" s="117">
        <f>H787</f>
        <v>0.3</v>
      </c>
      <c r="I785" s="117">
        <f>I787</f>
        <v>0</v>
      </c>
      <c r="J785" s="35"/>
      <c r="K785" s="15"/>
      <c r="L785" s="15"/>
      <c r="M785" s="15"/>
      <c r="N785" s="15"/>
      <c r="O785" s="15"/>
    </row>
    <row r="786" spans="1:15" s="16" customFormat="1" ht="38.700000000000003" customHeight="1" x14ac:dyDescent="0.3">
      <c r="A786" s="422"/>
      <c r="B786" s="521"/>
      <c r="C786" s="422"/>
      <c r="D786" s="132" t="s">
        <v>17</v>
      </c>
      <c r="E786" s="26"/>
      <c r="F786" s="26"/>
      <c r="G786" s="26"/>
      <c r="H786" s="26"/>
      <c r="I786" s="26"/>
      <c r="J786" s="35"/>
      <c r="K786" s="15"/>
      <c r="L786" s="15"/>
      <c r="M786" s="15"/>
      <c r="N786" s="15"/>
      <c r="O786" s="15"/>
    </row>
    <row r="787" spans="1:15" s="16" customFormat="1" ht="38.700000000000003" customHeight="1" x14ac:dyDescent="0.3">
      <c r="A787" s="422"/>
      <c r="B787" s="521"/>
      <c r="C787" s="422"/>
      <c r="D787" s="132" t="s">
        <v>214</v>
      </c>
      <c r="E787" s="154">
        <f>G787+H787</f>
        <v>10</v>
      </c>
      <c r="F787" s="26">
        <v>0</v>
      </c>
      <c r="G787" s="26">
        <v>9.6999999999999993</v>
      </c>
      <c r="H787" s="26">
        <v>0.3</v>
      </c>
      <c r="I787" s="26">
        <v>0</v>
      </c>
      <c r="J787" s="35"/>
      <c r="K787" s="15"/>
      <c r="L787" s="15"/>
      <c r="M787" s="15"/>
      <c r="N787" s="15"/>
      <c r="O787" s="15"/>
    </row>
    <row r="788" spans="1:15" s="16" customFormat="1" ht="38.700000000000003" customHeight="1" x14ac:dyDescent="0.3">
      <c r="A788" s="422">
        <v>4</v>
      </c>
      <c r="B788" s="521" t="s">
        <v>298</v>
      </c>
      <c r="C788" s="422" t="s">
        <v>250</v>
      </c>
      <c r="D788" s="133" t="s">
        <v>20</v>
      </c>
      <c r="E788" s="117">
        <f>E790</f>
        <v>10</v>
      </c>
      <c r="F788" s="117">
        <f>F790</f>
        <v>0</v>
      </c>
      <c r="G788" s="117">
        <f>G790</f>
        <v>9.6999999999999993</v>
      </c>
      <c r="H788" s="117">
        <f>H790</f>
        <v>0.3</v>
      </c>
      <c r="I788" s="117">
        <f>I790</f>
        <v>0</v>
      </c>
      <c r="J788" s="35"/>
      <c r="K788" s="15"/>
      <c r="L788" s="15"/>
      <c r="M788" s="15"/>
      <c r="N788" s="15"/>
      <c r="O788" s="15"/>
    </row>
    <row r="789" spans="1:15" s="16" customFormat="1" ht="38.700000000000003" customHeight="1" x14ac:dyDescent="0.3">
      <c r="A789" s="422"/>
      <c r="B789" s="521"/>
      <c r="C789" s="422"/>
      <c r="D789" s="132" t="s">
        <v>17</v>
      </c>
      <c r="E789" s="26"/>
      <c r="F789" s="26"/>
      <c r="G789" s="26"/>
      <c r="H789" s="26"/>
      <c r="I789" s="26"/>
      <c r="J789" s="35"/>
      <c r="K789" s="15"/>
      <c r="L789" s="15"/>
      <c r="M789" s="15"/>
      <c r="N789" s="15"/>
      <c r="O789" s="15"/>
    </row>
    <row r="790" spans="1:15" s="16" customFormat="1" ht="38.700000000000003" customHeight="1" x14ac:dyDescent="0.3">
      <c r="A790" s="422"/>
      <c r="B790" s="521"/>
      <c r="C790" s="422"/>
      <c r="D790" s="132" t="s">
        <v>217</v>
      </c>
      <c r="E790" s="154">
        <f>G790+H790</f>
        <v>10</v>
      </c>
      <c r="F790" s="26">
        <v>0</v>
      </c>
      <c r="G790" s="26">
        <v>9.6999999999999993</v>
      </c>
      <c r="H790" s="26">
        <v>0.3</v>
      </c>
      <c r="I790" s="26">
        <v>0</v>
      </c>
      <c r="J790" s="35"/>
      <c r="K790" s="15"/>
      <c r="L790" s="15"/>
      <c r="M790" s="15"/>
      <c r="N790" s="15"/>
      <c r="O790" s="15"/>
    </row>
    <row r="791" spans="1:15" s="16" customFormat="1" ht="38.700000000000003" customHeight="1" x14ac:dyDescent="0.3">
      <c r="A791" s="422">
        <v>5</v>
      </c>
      <c r="B791" s="521" t="s">
        <v>299</v>
      </c>
      <c r="C791" s="422" t="s">
        <v>250</v>
      </c>
      <c r="D791" s="133" t="s">
        <v>21</v>
      </c>
      <c r="E791" s="117">
        <f>E793</f>
        <v>10</v>
      </c>
      <c r="F791" s="117">
        <f>F793</f>
        <v>0</v>
      </c>
      <c r="G791" s="117">
        <f>G793</f>
        <v>9.6999999999999993</v>
      </c>
      <c r="H791" s="117">
        <f>H793</f>
        <v>0.3</v>
      </c>
      <c r="I791" s="117">
        <f>I793</f>
        <v>0</v>
      </c>
      <c r="J791" s="35"/>
      <c r="K791" s="15"/>
      <c r="L791" s="15"/>
      <c r="M791" s="15"/>
      <c r="N791" s="15"/>
      <c r="O791" s="15"/>
    </row>
    <row r="792" spans="1:15" s="16" customFormat="1" ht="38.700000000000003" customHeight="1" x14ac:dyDescent="0.3">
      <c r="A792" s="422"/>
      <c r="B792" s="521"/>
      <c r="C792" s="422"/>
      <c r="D792" s="132" t="s">
        <v>17</v>
      </c>
      <c r="E792" s="26"/>
      <c r="F792" s="26"/>
      <c r="G792" s="26"/>
      <c r="H792" s="26"/>
      <c r="I792" s="26"/>
      <c r="J792" s="35"/>
      <c r="K792" s="15"/>
      <c r="L792" s="15"/>
      <c r="M792" s="15"/>
      <c r="N792" s="15"/>
      <c r="O792" s="15"/>
    </row>
    <row r="793" spans="1:15" s="16" customFormat="1" ht="38.700000000000003" customHeight="1" x14ac:dyDescent="0.3">
      <c r="A793" s="422"/>
      <c r="B793" s="521"/>
      <c r="C793" s="422"/>
      <c r="D793" s="132" t="s">
        <v>219</v>
      </c>
      <c r="E793" s="154">
        <f>G793+H793</f>
        <v>10</v>
      </c>
      <c r="F793" s="26">
        <v>0</v>
      </c>
      <c r="G793" s="26">
        <v>9.6999999999999993</v>
      </c>
      <c r="H793" s="26">
        <v>0.3</v>
      </c>
      <c r="I793" s="26">
        <v>0</v>
      </c>
      <c r="J793" s="35"/>
      <c r="K793" s="15"/>
      <c r="L793" s="15"/>
      <c r="M793" s="15"/>
      <c r="N793" s="15"/>
      <c r="O793" s="15"/>
    </row>
    <row r="794" spans="1:15" s="16" customFormat="1" ht="38.700000000000003" customHeight="1" x14ac:dyDescent="0.3">
      <c r="A794" s="422">
        <v>6</v>
      </c>
      <c r="B794" s="521" t="s">
        <v>300</v>
      </c>
      <c r="C794" s="422" t="s">
        <v>250</v>
      </c>
      <c r="D794" s="133" t="s">
        <v>30</v>
      </c>
      <c r="E794" s="117">
        <f>E796</f>
        <v>10</v>
      </c>
      <c r="F794" s="117">
        <f>F796</f>
        <v>0</v>
      </c>
      <c r="G794" s="117">
        <f>G796</f>
        <v>9.6999999999999993</v>
      </c>
      <c r="H794" s="117">
        <f>H796</f>
        <v>0.3</v>
      </c>
      <c r="I794" s="117">
        <f>I796</f>
        <v>0</v>
      </c>
      <c r="J794" s="424"/>
      <c r="K794" s="15"/>
      <c r="L794" s="15"/>
      <c r="M794" s="15"/>
      <c r="N794" s="15"/>
      <c r="O794" s="15"/>
    </row>
    <row r="795" spans="1:15" s="16" customFormat="1" ht="38.700000000000003" customHeight="1" x14ac:dyDescent="0.3">
      <c r="A795" s="422"/>
      <c r="B795" s="521"/>
      <c r="C795" s="422"/>
      <c r="D795" s="132" t="s">
        <v>17</v>
      </c>
      <c r="E795" s="26"/>
      <c r="F795" s="26"/>
      <c r="G795" s="26"/>
      <c r="H795" s="26"/>
      <c r="I795" s="26"/>
      <c r="J795" s="424"/>
      <c r="K795" s="15"/>
      <c r="L795" s="15"/>
      <c r="M795" s="15"/>
      <c r="N795" s="15"/>
      <c r="O795" s="15"/>
    </row>
    <row r="796" spans="1:15" s="16" customFormat="1" ht="38.700000000000003" customHeight="1" x14ac:dyDescent="0.3">
      <c r="A796" s="422"/>
      <c r="B796" s="521"/>
      <c r="C796" s="422"/>
      <c r="D796" s="132" t="s">
        <v>221</v>
      </c>
      <c r="E796" s="154">
        <f>G796+H796</f>
        <v>10</v>
      </c>
      <c r="F796" s="26">
        <v>0</v>
      </c>
      <c r="G796" s="26">
        <v>9.6999999999999993</v>
      </c>
      <c r="H796" s="26">
        <v>0.3</v>
      </c>
      <c r="I796" s="26">
        <v>0</v>
      </c>
      <c r="J796" s="424"/>
      <c r="K796" s="15"/>
      <c r="L796" s="15"/>
      <c r="M796" s="15"/>
      <c r="N796" s="15"/>
      <c r="O796" s="15"/>
    </row>
    <row r="797" spans="1:15" s="16" customFormat="1" ht="38.700000000000003" customHeight="1" x14ac:dyDescent="0.3">
      <c r="A797" s="422">
        <v>7</v>
      </c>
      <c r="B797" s="521" t="s">
        <v>301</v>
      </c>
      <c r="C797" s="422" t="s">
        <v>250</v>
      </c>
      <c r="D797" s="133" t="s">
        <v>31</v>
      </c>
      <c r="E797" s="117">
        <f>E799</f>
        <v>10</v>
      </c>
      <c r="F797" s="117">
        <f>F799</f>
        <v>0</v>
      </c>
      <c r="G797" s="117">
        <f>G799</f>
        <v>9.6999999999999993</v>
      </c>
      <c r="H797" s="117">
        <f>H799</f>
        <v>0.3</v>
      </c>
      <c r="I797" s="117">
        <f>I799</f>
        <v>0</v>
      </c>
      <c r="J797" s="424"/>
      <c r="K797" s="15"/>
      <c r="L797" s="15"/>
      <c r="M797" s="15"/>
      <c r="N797" s="15"/>
      <c r="O797" s="15"/>
    </row>
    <row r="798" spans="1:15" s="16" customFormat="1" ht="38.700000000000003" customHeight="1" x14ac:dyDescent="0.3">
      <c r="A798" s="422"/>
      <c r="B798" s="521"/>
      <c r="C798" s="422"/>
      <c r="D798" s="132" t="s">
        <v>17</v>
      </c>
      <c r="E798" s="26"/>
      <c r="F798" s="26"/>
      <c r="G798" s="26"/>
      <c r="H798" s="26"/>
      <c r="I798" s="26"/>
      <c r="J798" s="424"/>
      <c r="K798" s="15"/>
      <c r="L798" s="15"/>
      <c r="M798" s="15"/>
      <c r="N798" s="15"/>
      <c r="O798" s="15"/>
    </row>
    <row r="799" spans="1:15" s="16" customFormat="1" ht="38.700000000000003" customHeight="1" x14ac:dyDescent="0.3">
      <c r="A799" s="422"/>
      <c r="B799" s="521"/>
      <c r="C799" s="422"/>
      <c r="D799" s="132" t="s">
        <v>223</v>
      </c>
      <c r="E799" s="154">
        <f>G799+H799</f>
        <v>10</v>
      </c>
      <c r="F799" s="26">
        <v>0</v>
      </c>
      <c r="G799" s="26">
        <v>9.6999999999999993</v>
      </c>
      <c r="H799" s="26">
        <v>0.3</v>
      </c>
      <c r="I799" s="26">
        <v>0</v>
      </c>
      <c r="J799" s="424"/>
      <c r="K799" s="15"/>
      <c r="L799" s="15"/>
      <c r="M799" s="15"/>
      <c r="N799" s="15"/>
      <c r="O799" s="15"/>
    </row>
    <row r="800" spans="1:15" s="16" customFormat="1" ht="38.700000000000003" customHeight="1" x14ac:dyDescent="0.3">
      <c r="A800" s="422">
        <v>8</v>
      </c>
      <c r="B800" s="521" t="s">
        <v>302</v>
      </c>
      <c r="C800" s="422" t="s">
        <v>250</v>
      </c>
      <c r="D800" s="133" t="s">
        <v>32</v>
      </c>
      <c r="E800" s="117">
        <f>E802</f>
        <v>10</v>
      </c>
      <c r="F800" s="117">
        <f>F802</f>
        <v>0</v>
      </c>
      <c r="G800" s="117">
        <f>G802</f>
        <v>9.6999999999999993</v>
      </c>
      <c r="H800" s="117">
        <f>H802</f>
        <v>0.3</v>
      </c>
      <c r="I800" s="117">
        <f>I802</f>
        <v>0</v>
      </c>
      <c r="J800" s="424"/>
      <c r="K800" s="15"/>
      <c r="L800" s="15"/>
      <c r="M800" s="15"/>
      <c r="N800" s="15"/>
      <c r="O800" s="15"/>
    </row>
    <row r="801" spans="1:15" s="16" customFormat="1" ht="38.700000000000003" customHeight="1" x14ac:dyDescent="0.3">
      <c r="A801" s="422"/>
      <c r="B801" s="521"/>
      <c r="C801" s="422"/>
      <c r="D801" s="132" t="s">
        <v>17</v>
      </c>
      <c r="E801" s="26"/>
      <c r="F801" s="26"/>
      <c r="G801" s="26"/>
      <c r="H801" s="26"/>
      <c r="I801" s="26"/>
      <c r="J801" s="424"/>
      <c r="K801" s="15"/>
      <c r="L801" s="15"/>
      <c r="M801" s="15"/>
      <c r="N801" s="15"/>
      <c r="O801" s="15"/>
    </row>
    <row r="802" spans="1:15" s="16" customFormat="1" ht="64.5" customHeight="1" x14ac:dyDescent="0.3">
      <c r="A802" s="422"/>
      <c r="B802" s="521"/>
      <c r="C802" s="422"/>
      <c r="D802" s="132" t="s">
        <v>225</v>
      </c>
      <c r="E802" s="154">
        <f>G802+H802</f>
        <v>10</v>
      </c>
      <c r="F802" s="26">
        <v>0</v>
      </c>
      <c r="G802" s="26">
        <v>9.6999999999999993</v>
      </c>
      <c r="H802" s="26">
        <v>0.3</v>
      </c>
      <c r="I802" s="26">
        <v>0</v>
      </c>
      <c r="J802" s="424"/>
      <c r="K802" s="15"/>
      <c r="L802" s="15"/>
      <c r="M802" s="15"/>
      <c r="N802" s="15"/>
      <c r="O802" s="15"/>
    </row>
    <row r="803" spans="1:15" s="16" customFormat="1" ht="38.700000000000003" customHeight="1" x14ac:dyDescent="0.3">
      <c r="A803" s="422">
        <v>9</v>
      </c>
      <c r="B803" s="521" t="s">
        <v>303</v>
      </c>
      <c r="C803" s="422" t="s">
        <v>250</v>
      </c>
      <c r="D803" s="133" t="s">
        <v>33</v>
      </c>
      <c r="E803" s="117">
        <f>E805</f>
        <v>10</v>
      </c>
      <c r="F803" s="117">
        <f>F805</f>
        <v>0</v>
      </c>
      <c r="G803" s="117">
        <f>G805</f>
        <v>9.6999999999999993</v>
      </c>
      <c r="H803" s="117">
        <f>H805</f>
        <v>0.3</v>
      </c>
      <c r="I803" s="117">
        <f>I805</f>
        <v>0</v>
      </c>
      <c r="J803" s="424"/>
      <c r="K803" s="15"/>
      <c r="L803" s="15"/>
      <c r="M803" s="15"/>
      <c r="N803" s="15"/>
      <c r="O803" s="15"/>
    </row>
    <row r="804" spans="1:15" s="16" customFormat="1" ht="38.700000000000003" customHeight="1" x14ac:dyDescent="0.3">
      <c r="A804" s="422"/>
      <c r="B804" s="521"/>
      <c r="C804" s="422"/>
      <c r="D804" s="132" t="s">
        <v>17</v>
      </c>
      <c r="E804" s="26"/>
      <c r="F804" s="26"/>
      <c r="G804" s="26"/>
      <c r="H804" s="26"/>
      <c r="I804" s="26"/>
      <c r="J804" s="424"/>
      <c r="K804" s="15"/>
      <c r="L804" s="15"/>
      <c r="M804" s="15"/>
      <c r="N804" s="15"/>
      <c r="O804" s="15"/>
    </row>
    <row r="805" spans="1:15" s="16" customFormat="1" ht="38.700000000000003" customHeight="1" x14ac:dyDescent="0.3">
      <c r="A805" s="422"/>
      <c r="B805" s="521"/>
      <c r="C805" s="422"/>
      <c r="D805" s="132" t="s">
        <v>227</v>
      </c>
      <c r="E805" s="154">
        <f>G805+H805</f>
        <v>10</v>
      </c>
      <c r="F805" s="26">
        <v>0</v>
      </c>
      <c r="G805" s="26">
        <v>9.6999999999999993</v>
      </c>
      <c r="H805" s="26">
        <v>0.3</v>
      </c>
      <c r="I805" s="26">
        <v>0</v>
      </c>
      <c r="J805" s="424"/>
      <c r="K805" s="15"/>
      <c r="L805" s="15"/>
      <c r="M805" s="15"/>
      <c r="N805" s="15"/>
      <c r="O805" s="15"/>
    </row>
    <row r="806" spans="1:15" s="16" customFormat="1" ht="25.95" customHeight="1" x14ac:dyDescent="0.3">
      <c r="A806" s="176">
        <v>10</v>
      </c>
      <c r="B806" s="520" t="s">
        <v>304</v>
      </c>
      <c r="C806" s="526" t="s">
        <v>228</v>
      </c>
      <c r="D806" s="133" t="s">
        <v>305</v>
      </c>
      <c r="E806" s="61">
        <v>2.68</v>
      </c>
      <c r="F806" s="61">
        <v>0</v>
      </c>
      <c r="G806" s="61">
        <v>2.5996000000000001</v>
      </c>
      <c r="H806" s="61">
        <v>8.0399999999999999E-2</v>
      </c>
      <c r="I806" s="61">
        <v>0</v>
      </c>
      <c r="J806" s="44"/>
      <c r="K806" s="15"/>
      <c r="L806" s="15"/>
      <c r="M806" s="15"/>
      <c r="N806" s="15"/>
      <c r="O806" s="15"/>
    </row>
    <row r="807" spans="1:15" s="16" customFormat="1" ht="24.75" customHeight="1" x14ac:dyDescent="0.3">
      <c r="A807" s="176"/>
      <c r="B807" s="520"/>
      <c r="C807" s="526"/>
      <c r="D807" s="132" t="s">
        <v>17</v>
      </c>
      <c r="E807" s="26"/>
      <c r="F807" s="26"/>
      <c r="G807" s="26"/>
      <c r="H807" s="26"/>
      <c r="I807" s="26"/>
      <c r="J807" s="38"/>
      <c r="K807" s="15"/>
      <c r="L807" s="15"/>
      <c r="M807" s="15"/>
      <c r="N807" s="15"/>
      <c r="O807" s="15"/>
    </row>
    <row r="808" spans="1:15" s="16" customFormat="1" ht="25.95" customHeight="1" x14ac:dyDescent="0.3">
      <c r="A808" s="176"/>
      <c r="B808" s="520"/>
      <c r="C808" s="526"/>
      <c r="D808" s="132" t="s">
        <v>20</v>
      </c>
      <c r="E808" s="26">
        <v>0.48</v>
      </c>
      <c r="F808" s="26">
        <v>0</v>
      </c>
      <c r="G808" s="26">
        <v>0.46560000000000001</v>
      </c>
      <c r="H808" s="26">
        <v>1.44E-2</v>
      </c>
      <c r="I808" s="26">
        <v>0</v>
      </c>
      <c r="J808" s="38" t="s">
        <v>306</v>
      </c>
      <c r="K808" s="15"/>
      <c r="L808" s="15"/>
      <c r="M808" s="15"/>
      <c r="N808" s="15"/>
      <c r="O808" s="15"/>
    </row>
    <row r="809" spans="1:15" s="16" customFormat="1" ht="21.6" customHeight="1" x14ac:dyDescent="0.3">
      <c r="A809" s="176"/>
      <c r="B809" s="520"/>
      <c r="C809" s="526"/>
      <c r="D809" s="132" t="s">
        <v>21</v>
      </c>
      <c r="E809" s="26">
        <v>0.48</v>
      </c>
      <c r="F809" s="26">
        <v>0</v>
      </c>
      <c r="G809" s="26">
        <v>0.46560000000000001</v>
      </c>
      <c r="H809" s="26">
        <v>1.44E-2</v>
      </c>
      <c r="I809" s="26">
        <v>0</v>
      </c>
      <c r="J809" s="38" t="s">
        <v>306</v>
      </c>
      <c r="K809" s="15"/>
      <c r="L809" s="15"/>
      <c r="M809" s="15"/>
      <c r="N809" s="15"/>
      <c r="O809" s="15"/>
    </row>
    <row r="810" spans="1:15" s="16" customFormat="1" ht="22.5" customHeight="1" x14ac:dyDescent="0.3">
      <c r="A810" s="176"/>
      <c r="B810" s="520"/>
      <c r="C810" s="526"/>
      <c r="D810" s="132" t="s">
        <v>30</v>
      </c>
      <c r="E810" s="26">
        <v>0.48</v>
      </c>
      <c r="F810" s="26">
        <v>0</v>
      </c>
      <c r="G810" s="26">
        <v>0.46560000000000001</v>
      </c>
      <c r="H810" s="26">
        <v>1.44E-2</v>
      </c>
      <c r="I810" s="26">
        <v>0</v>
      </c>
      <c r="J810" s="38" t="s">
        <v>306</v>
      </c>
      <c r="K810" s="15"/>
      <c r="L810" s="15"/>
      <c r="M810" s="15"/>
      <c r="N810" s="15"/>
      <c r="O810" s="15"/>
    </row>
    <row r="811" spans="1:15" s="16" customFormat="1" ht="23.7" customHeight="1" x14ac:dyDescent="0.3">
      <c r="A811" s="176"/>
      <c r="B811" s="520"/>
      <c r="C811" s="526"/>
      <c r="D811" s="132" t="s">
        <v>31</v>
      </c>
      <c r="E811" s="26">
        <v>0.48</v>
      </c>
      <c r="F811" s="26">
        <v>0</v>
      </c>
      <c r="G811" s="26">
        <v>0.46560000000000001</v>
      </c>
      <c r="H811" s="26">
        <v>1.44E-2</v>
      </c>
      <c r="I811" s="26">
        <v>0</v>
      </c>
      <c r="J811" s="38" t="s">
        <v>306</v>
      </c>
      <c r="K811" s="15"/>
      <c r="L811" s="15"/>
      <c r="M811" s="15"/>
      <c r="N811" s="15"/>
      <c r="O811" s="15"/>
    </row>
    <row r="812" spans="1:15" s="16" customFormat="1" ht="26.85" customHeight="1" x14ac:dyDescent="0.3">
      <c r="A812" s="176"/>
      <c r="B812" s="520"/>
      <c r="C812" s="526"/>
      <c r="D812" s="132" t="s">
        <v>32</v>
      </c>
      <c r="E812" s="26">
        <v>0.48</v>
      </c>
      <c r="F812" s="26">
        <v>0</v>
      </c>
      <c r="G812" s="26">
        <v>0.46560000000000001</v>
      </c>
      <c r="H812" s="26">
        <v>1.44E-2</v>
      </c>
      <c r="I812" s="26">
        <v>0</v>
      </c>
      <c r="J812" s="38" t="s">
        <v>306</v>
      </c>
      <c r="K812" s="15"/>
      <c r="L812" s="15"/>
      <c r="M812" s="15"/>
      <c r="N812" s="15"/>
      <c r="O812" s="15"/>
    </row>
    <row r="813" spans="1:15" s="16" customFormat="1" ht="30.15" customHeight="1" x14ac:dyDescent="0.3">
      <c r="A813" s="176"/>
      <c r="B813" s="520"/>
      <c r="C813" s="526"/>
      <c r="D813" s="132" t="s">
        <v>33</v>
      </c>
      <c r="E813" s="26">
        <v>0.28000000000000003</v>
      </c>
      <c r="F813" s="26">
        <v>0</v>
      </c>
      <c r="G813" s="26">
        <v>0.27160000000000001</v>
      </c>
      <c r="H813" s="26">
        <v>8.3999999999999995E-3</v>
      </c>
      <c r="I813" s="26">
        <v>0</v>
      </c>
      <c r="J813" s="35" t="s">
        <v>307</v>
      </c>
      <c r="K813" s="15"/>
      <c r="L813" s="15"/>
      <c r="M813" s="15"/>
      <c r="N813" s="15"/>
      <c r="O813" s="15"/>
    </row>
    <row r="814" spans="1:15" s="16" customFormat="1" ht="27.9" customHeight="1" x14ac:dyDescent="0.3">
      <c r="A814" s="422">
        <v>11</v>
      </c>
      <c r="B814" s="527" t="s">
        <v>308</v>
      </c>
      <c r="C814" s="422" t="s">
        <v>309</v>
      </c>
      <c r="D814" s="133" t="s">
        <v>18</v>
      </c>
      <c r="E814" s="61">
        <f>E816</f>
        <v>140</v>
      </c>
      <c r="F814" s="61">
        <f>F816</f>
        <v>0</v>
      </c>
      <c r="G814" s="61">
        <f>G816</f>
        <v>0</v>
      </c>
      <c r="H814" s="61">
        <v>0</v>
      </c>
      <c r="I814" s="61">
        <v>140</v>
      </c>
      <c r="J814" s="424"/>
      <c r="K814" s="15"/>
      <c r="L814" s="15"/>
      <c r="M814" s="15"/>
      <c r="N814" s="15"/>
      <c r="O814" s="15"/>
    </row>
    <row r="815" spans="1:15" s="16" customFormat="1" ht="19.350000000000001" customHeight="1" x14ac:dyDescent="0.3">
      <c r="A815" s="422"/>
      <c r="B815" s="527"/>
      <c r="C815" s="422"/>
      <c r="D815" s="132" t="s">
        <v>17</v>
      </c>
      <c r="E815" s="26"/>
      <c r="F815" s="26"/>
      <c r="G815" s="26"/>
      <c r="H815" s="26"/>
      <c r="I815" s="26"/>
      <c r="J815" s="424"/>
      <c r="K815" s="15"/>
      <c r="L815" s="15"/>
      <c r="M815" s="15"/>
      <c r="N815" s="15"/>
      <c r="O815" s="15"/>
    </row>
    <row r="816" spans="1:15" s="16" customFormat="1" ht="23.7" customHeight="1" x14ac:dyDescent="0.3">
      <c r="A816" s="422"/>
      <c r="B816" s="527"/>
      <c r="C816" s="422"/>
      <c r="D816" s="132" t="s">
        <v>213</v>
      </c>
      <c r="E816" s="26">
        <f>H816+I816</f>
        <v>140</v>
      </c>
      <c r="F816" s="26">
        <v>0</v>
      </c>
      <c r="G816" s="26">
        <v>0</v>
      </c>
      <c r="H816" s="26">
        <v>0</v>
      </c>
      <c r="I816" s="26">
        <v>140</v>
      </c>
      <c r="J816" s="424"/>
      <c r="K816" s="15"/>
      <c r="L816" s="15"/>
      <c r="M816" s="15"/>
      <c r="N816" s="15"/>
      <c r="O816" s="15"/>
    </row>
    <row r="817" spans="1:15" s="16" customFormat="1" ht="24.75" customHeight="1" x14ac:dyDescent="0.3">
      <c r="A817" s="424">
        <v>12</v>
      </c>
      <c r="B817" s="527" t="s">
        <v>310</v>
      </c>
      <c r="C817" s="422" t="s">
        <v>309</v>
      </c>
      <c r="D817" s="133" t="s">
        <v>19</v>
      </c>
      <c r="E817" s="61">
        <f>E819</f>
        <v>90</v>
      </c>
      <c r="F817" s="61">
        <f>F819</f>
        <v>0</v>
      </c>
      <c r="G817" s="61">
        <f>G819</f>
        <v>0</v>
      </c>
      <c r="H817" s="61">
        <v>0</v>
      </c>
      <c r="I817" s="61">
        <v>90</v>
      </c>
      <c r="J817" s="424"/>
      <c r="K817" s="15"/>
      <c r="L817" s="15"/>
      <c r="M817" s="15"/>
      <c r="N817" s="15"/>
      <c r="O817" s="15"/>
    </row>
    <row r="818" spans="1:15" s="16" customFormat="1" ht="26.85" customHeight="1" x14ac:dyDescent="0.3">
      <c r="A818" s="424"/>
      <c r="B818" s="527"/>
      <c r="C818" s="422"/>
      <c r="D818" s="132" t="s">
        <v>17</v>
      </c>
      <c r="E818" s="26"/>
      <c r="F818" s="26"/>
      <c r="G818" s="26"/>
      <c r="H818" s="26"/>
      <c r="I818" s="26"/>
      <c r="J818" s="424"/>
      <c r="K818" s="15"/>
      <c r="L818" s="15"/>
      <c r="M818" s="15"/>
      <c r="N818" s="15"/>
      <c r="O818" s="15"/>
    </row>
    <row r="819" spans="1:15" s="16" customFormat="1" ht="22.5" customHeight="1" x14ac:dyDescent="0.3">
      <c r="A819" s="424"/>
      <c r="B819" s="527"/>
      <c r="C819" s="422"/>
      <c r="D819" s="132" t="s">
        <v>214</v>
      </c>
      <c r="E819" s="26">
        <f>F819+H819+I819</f>
        <v>90</v>
      </c>
      <c r="F819" s="26">
        <v>0</v>
      </c>
      <c r="G819" s="26">
        <v>0</v>
      </c>
      <c r="H819" s="26">
        <v>0</v>
      </c>
      <c r="I819" s="71">
        <v>90</v>
      </c>
      <c r="J819" s="424"/>
      <c r="K819" s="15"/>
      <c r="L819" s="15"/>
      <c r="M819" s="15"/>
      <c r="N819" s="15"/>
      <c r="O819" s="15"/>
    </row>
    <row r="820" spans="1:15" s="16" customFormat="1" ht="37.5" hidden="1" customHeight="1" x14ac:dyDescent="0.3">
      <c r="A820" s="177"/>
      <c r="B820" s="178" t="s">
        <v>311</v>
      </c>
      <c r="C820" s="177"/>
      <c r="D820" s="177"/>
      <c r="E820" s="179" t="e">
        <f>#REF!+#REF!</f>
        <v>#REF!</v>
      </c>
      <c r="F820" s="179" t="e">
        <f>#REF!+#REF!</f>
        <v>#REF!</v>
      </c>
      <c r="G820" s="179"/>
      <c r="H820" s="179" t="e">
        <f>#REF!+#REF!</f>
        <v>#REF!</v>
      </c>
      <c r="I820" s="179" t="e">
        <f>#REF!+#REF!</f>
        <v>#REF!</v>
      </c>
      <c r="J820" s="177"/>
      <c r="K820" s="15" t="e">
        <f>I820+H820+F820</f>
        <v>#REF!</v>
      </c>
      <c r="L820" s="15"/>
      <c r="M820" s="15"/>
      <c r="N820" s="15">
        <f>E852-K852</f>
        <v>2237.4984000000004</v>
      </c>
      <c r="O820" s="15"/>
    </row>
    <row r="821" spans="1:15" s="16" customFormat="1" ht="20.399999999999999" customHeight="1" x14ac:dyDescent="0.3">
      <c r="A821" s="180"/>
      <c r="B821" s="523" t="s">
        <v>312</v>
      </c>
      <c r="C821" s="523"/>
      <c r="D821" s="174" t="s">
        <v>192</v>
      </c>
      <c r="E821" s="175">
        <f>E823+E824+E825+E826+E827+E828+E829+E830+E831</f>
        <v>382.14799999999997</v>
      </c>
      <c r="F821" s="175">
        <f>F823+F824+F825+F826+F827+F828+F829+F830+F831</f>
        <v>0</v>
      </c>
      <c r="G821" s="175">
        <f>G823+G824+G825+G826+G827+G828+G829+G830+G831</f>
        <v>147.57760000000002</v>
      </c>
      <c r="H821" s="175">
        <f>H823+H824+H825+H826+H827+H828+H829+H830+H831</f>
        <v>4.5703999999999994</v>
      </c>
      <c r="I821" s="175">
        <f>I823+I824+I825+I826+I827+I828+I829+I830+I831</f>
        <v>230</v>
      </c>
      <c r="J821" s="528"/>
      <c r="K821" s="15"/>
      <c r="L821" s="15"/>
      <c r="M821" s="15"/>
      <c r="N821" s="15"/>
      <c r="O821" s="15"/>
    </row>
    <row r="822" spans="1:15" s="16" customFormat="1" ht="18.149999999999999" customHeight="1" x14ac:dyDescent="0.3">
      <c r="A822" s="180"/>
      <c r="B822" s="523"/>
      <c r="C822" s="523"/>
      <c r="D822" s="174" t="s">
        <v>17</v>
      </c>
      <c r="E822" s="175" t="s">
        <v>28</v>
      </c>
      <c r="F822" s="175" t="s">
        <v>28</v>
      </c>
      <c r="G822" s="175"/>
      <c r="H822" s="175" t="s">
        <v>28</v>
      </c>
      <c r="I822" s="175" t="s">
        <v>28</v>
      </c>
      <c r="J822" s="528"/>
      <c r="K822" s="15"/>
      <c r="L822" s="15"/>
      <c r="M822" s="15"/>
      <c r="N822" s="15"/>
      <c r="O822" s="15"/>
    </row>
    <row r="823" spans="1:15" s="16" customFormat="1" ht="37.5" customHeight="1" x14ac:dyDescent="0.3">
      <c r="A823" s="180"/>
      <c r="B823" s="523"/>
      <c r="C823" s="523"/>
      <c r="D823" s="174" t="s">
        <v>29</v>
      </c>
      <c r="E823" s="174">
        <f>E753+E781</f>
        <v>13.370000000000001</v>
      </c>
      <c r="F823" s="174">
        <f>F753+F781</f>
        <v>0</v>
      </c>
      <c r="G823" s="174">
        <f>G753+G781</f>
        <v>12.969999999999999</v>
      </c>
      <c r="H823" s="174">
        <f>H753+H781</f>
        <v>0.4</v>
      </c>
      <c r="I823" s="174">
        <f>I753+I781</f>
        <v>0</v>
      </c>
      <c r="J823" s="528"/>
      <c r="K823" s="15"/>
      <c r="L823" s="15"/>
      <c r="M823" s="15"/>
      <c r="N823" s="15"/>
      <c r="O823" s="15"/>
    </row>
    <row r="824" spans="1:15" s="16" customFormat="1" ht="37.5" customHeight="1" x14ac:dyDescent="0.3">
      <c r="A824" s="180"/>
      <c r="B824" s="523"/>
      <c r="C824" s="523"/>
      <c r="D824" s="174" t="s">
        <v>18</v>
      </c>
      <c r="E824" s="175">
        <f>E816+E784+E756</f>
        <v>155.48099999999999</v>
      </c>
      <c r="F824" s="175">
        <f>F816+F784+F756</f>
        <v>0</v>
      </c>
      <c r="G824" s="175">
        <f>G816+G784+G756</f>
        <v>15.016999999999999</v>
      </c>
      <c r="H824" s="175">
        <f>H816+H784+H756</f>
        <v>0.46399999999999997</v>
      </c>
      <c r="I824" s="175">
        <f>I816+I784+I756</f>
        <v>140</v>
      </c>
      <c r="J824" s="528"/>
      <c r="K824" s="15"/>
      <c r="L824" s="15"/>
      <c r="M824" s="15"/>
      <c r="N824" s="15"/>
      <c r="O824" s="15"/>
    </row>
    <row r="825" spans="1:15" s="16" customFormat="1" ht="37.5" customHeight="1" x14ac:dyDescent="0.3">
      <c r="A825" s="180"/>
      <c r="B825" s="523"/>
      <c r="C825" s="523"/>
      <c r="D825" s="174" t="s">
        <v>19</v>
      </c>
      <c r="E825" s="175">
        <f>E819+E787+E759</f>
        <v>105.631</v>
      </c>
      <c r="F825" s="175">
        <f>F819+F787+F759</f>
        <v>0</v>
      </c>
      <c r="G825" s="175">
        <f>G819+G787+G759</f>
        <v>15.161999999999999</v>
      </c>
      <c r="H825" s="175">
        <f>H819+H787+H759</f>
        <v>0.46899999999999997</v>
      </c>
      <c r="I825" s="175">
        <f>I819+I787+I759</f>
        <v>90</v>
      </c>
      <c r="J825" s="528"/>
      <c r="K825" s="15"/>
      <c r="L825" s="15"/>
      <c r="M825" s="15"/>
      <c r="N825" s="15"/>
      <c r="O825" s="15"/>
    </row>
    <row r="826" spans="1:15" s="16" customFormat="1" ht="37.5" customHeight="1" x14ac:dyDescent="0.3">
      <c r="A826" s="180"/>
      <c r="B826" s="523"/>
      <c r="C826" s="523"/>
      <c r="D826" s="174" t="s">
        <v>20</v>
      </c>
      <c r="E826" s="174">
        <f>E808+E790+E762</f>
        <v>15.963000000000001</v>
      </c>
      <c r="F826" s="174">
        <f>F808+F790+F762</f>
        <v>0</v>
      </c>
      <c r="G826" s="174">
        <f>G808+G790+G762</f>
        <v>15.4846</v>
      </c>
      <c r="H826" s="174">
        <f>H808+H790+H762</f>
        <v>0.47840000000000005</v>
      </c>
      <c r="I826" s="174">
        <f>I808+I790+I762</f>
        <v>0</v>
      </c>
      <c r="J826" s="528"/>
      <c r="K826" s="15"/>
      <c r="L826" s="15"/>
      <c r="M826" s="15"/>
      <c r="N826" s="15"/>
      <c r="O826" s="15"/>
    </row>
    <row r="827" spans="1:15" s="16" customFormat="1" ht="37.5" customHeight="1" x14ac:dyDescent="0.3">
      <c r="A827" s="180"/>
      <c r="B827" s="523"/>
      <c r="C827" s="523"/>
      <c r="D827" s="174" t="s">
        <v>21</v>
      </c>
      <c r="E827" s="175">
        <f>E809+E793+E765</f>
        <v>17.566000000000003</v>
      </c>
      <c r="F827" s="175">
        <f>F809+F793+F765</f>
        <v>0</v>
      </c>
      <c r="G827" s="175">
        <f>G809+G793+G765</f>
        <v>17.038599999999999</v>
      </c>
      <c r="H827" s="175">
        <f>H809+H793+H765</f>
        <v>0.52739999999999998</v>
      </c>
      <c r="I827" s="175">
        <f>I809+I793+I765</f>
        <v>0</v>
      </c>
      <c r="J827" s="528"/>
      <c r="K827" s="15"/>
      <c r="L827" s="15"/>
      <c r="M827" s="15"/>
      <c r="N827" s="15"/>
      <c r="O827" s="15"/>
    </row>
    <row r="828" spans="1:15" s="16" customFormat="1" ht="37.5" customHeight="1" x14ac:dyDescent="0.3">
      <c r="A828" s="180"/>
      <c r="B828" s="523"/>
      <c r="C828" s="523"/>
      <c r="D828" s="174" t="s">
        <v>30</v>
      </c>
      <c r="E828" s="175">
        <f>E810+E796+E768</f>
        <v>19.137</v>
      </c>
      <c r="F828" s="175">
        <f>F810+F796+F768</f>
        <v>0</v>
      </c>
      <c r="G828" s="175">
        <f>G810+G796+G768</f>
        <v>18.5626</v>
      </c>
      <c r="H828" s="175">
        <f>H810+H796+H768</f>
        <v>0.57440000000000002</v>
      </c>
      <c r="I828" s="175">
        <f>I810+I796+I768</f>
        <v>0</v>
      </c>
      <c r="J828" s="528"/>
      <c r="K828" s="15"/>
      <c r="L828" s="15"/>
      <c r="M828" s="15"/>
      <c r="N828" s="15"/>
      <c r="O828" s="15"/>
    </row>
    <row r="829" spans="1:15" s="16" customFormat="1" ht="37.5" customHeight="1" x14ac:dyDescent="0.3">
      <c r="A829" s="180"/>
      <c r="B829" s="523"/>
      <c r="C829" s="523"/>
      <c r="D829" s="174" t="s">
        <v>31</v>
      </c>
      <c r="E829" s="175">
        <f>E811+E799+E771</f>
        <v>17.82</v>
      </c>
      <c r="F829" s="175">
        <f>F811+F799+F771</f>
        <v>0</v>
      </c>
      <c r="G829" s="175">
        <f>G811+G799+G771</f>
        <v>17.285599999999999</v>
      </c>
      <c r="H829" s="175">
        <f>H811+H799+H771</f>
        <v>0.53439999999999999</v>
      </c>
      <c r="I829" s="175">
        <f>I811+I799+I771</f>
        <v>0</v>
      </c>
      <c r="J829" s="528"/>
      <c r="K829" s="15"/>
      <c r="L829" s="15"/>
      <c r="M829" s="15"/>
      <c r="N829" s="15"/>
      <c r="O829" s="15"/>
    </row>
    <row r="830" spans="1:15" s="16" customFormat="1" ht="37.5" customHeight="1" x14ac:dyDescent="0.3">
      <c r="A830" s="180"/>
      <c r="B830" s="523"/>
      <c r="C830" s="523"/>
      <c r="D830" s="174" t="s">
        <v>32</v>
      </c>
      <c r="E830" s="175">
        <f>E812+E802+E774</f>
        <v>18.690000000000001</v>
      </c>
      <c r="F830" s="175">
        <f>F812+F802+F774</f>
        <v>0</v>
      </c>
      <c r="G830" s="175">
        <f>G812+G802+G774</f>
        <v>18.125599999999999</v>
      </c>
      <c r="H830" s="175">
        <f>H812+H802+H774</f>
        <v>0.56440000000000001</v>
      </c>
      <c r="I830" s="175">
        <f>I812+I802+I774</f>
        <v>0</v>
      </c>
      <c r="J830" s="528"/>
      <c r="K830" s="15"/>
      <c r="L830" s="15"/>
      <c r="M830" s="15"/>
      <c r="N830" s="15"/>
      <c r="O830" s="15"/>
    </row>
    <row r="831" spans="1:15" s="16" customFormat="1" ht="37.5" customHeight="1" x14ac:dyDescent="0.3">
      <c r="A831" s="180"/>
      <c r="B831" s="523"/>
      <c r="C831" s="523"/>
      <c r="D831" s="174" t="s">
        <v>33</v>
      </c>
      <c r="E831" s="175">
        <f>E813+E805+E774</f>
        <v>18.490000000000002</v>
      </c>
      <c r="F831" s="175">
        <f>F813+F805+F774</f>
        <v>0</v>
      </c>
      <c r="G831" s="175">
        <f>G813+G805+G774</f>
        <v>17.9316</v>
      </c>
      <c r="H831" s="175">
        <f>H813+H805+H774</f>
        <v>0.55840000000000001</v>
      </c>
      <c r="I831" s="175">
        <f>I813+I805+I774</f>
        <v>0</v>
      </c>
      <c r="J831" s="528"/>
      <c r="K831" s="15"/>
      <c r="L831" s="15"/>
      <c r="M831" s="15"/>
      <c r="N831" s="15"/>
      <c r="O831" s="15"/>
    </row>
    <row r="832" spans="1:15" s="16" customFormat="1" ht="37.5" customHeight="1" x14ac:dyDescent="0.3">
      <c r="A832" s="517" t="s">
        <v>313</v>
      </c>
      <c r="B832" s="517"/>
      <c r="C832" s="517"/>
      <c r="D832" s="517"/>
      <c r="E832" s="517"/>
      <c r="F832" s="517"/>
      <c r="G832" s="517"/>
      <c r="H832" s="517"/>
      <c r="I832" s="517"/>
      <c r="J832" s="517"/>
      <c r="K832" s="15"/>
      <c r="L832" s="15"/>
      <c r="M832" s="15"/>
      <c r="N832" s="15"/>
      <c r="O832" s="15"/>
    </row>
    <row r="833" spans="1:35" s="16" customFormat="1" ht="37.5" customHeight="1" x14ac:dyDescent="0.3">
      <c r="A833" s="529">
        <v>9</v>
      </c>
      <c r="B833" s="529" t="s">
        <v>314</v>
      </c>
      <c r="C833" s="466" t="s">
        <v>315</v>
      </c>
      <c r="D833" s="181" t="s">
        <v>229</v>
      </c>
      <c r="E833" s="182">
        <f>E835+E836+E837+E838+E839</f>
        <v>1000</v>
      </c>
      <c r="F833" s="182">
        <f>F835+F836+F837+F838+F839</f>
        <v>0</v>
      </c>
      <c r="G833" s="182">
        <f>G835+G836+G837+G838+G839</f>
        <v>0</v>
      </c>
      <c r="H833" s="182">
        <f>H835+H836+H837+H838+H839</f>
        <v>0</v>
      </c>
      <c r="I833" s="182">
        <f>I835+I836+I837+I838+I839</f>
        <v>1000</v>
      </c>
      <c r="J833" s="466" t="s">
        <v>316</v>
      </c>
      <c r="K833" s="99">
        <f>I833+H833+F833</f>
        <v>1000</v>
      </c>
      <c r="L833" s="15"/>
      <c r="M833" s="15"/>
      <c r="N833" s="15"/>
      <c r="O833" s="15"/>
    </row>
    <row r="834" spans="1:35" s="16" customFormat="1" ht="18.149999999999999" customHeight="1" x14ac:dyDescent="0.3">
      <c r="A834" s="529"/>
      <c r="B834" s="529"/>
      <c r="C834" s="466"/>
      <c r="D834" s="183" t="s">
        <v>17</v>
      </c>
      <c r="E834" s="184"/>
      <c r="F834" s="184"/>
      <c r="G834" s="184"/>
      <c r="H834" s="184"/>
      <c r="I834" s="96"/>
      <c r="J834" s="466"/>
      <c r="K834" s="99">
        <f>I834+H834+F834</f>
        <v>0</v>
      </c>
      <c r="L834" s="15"/>
      <c r="M834" s="15"/>
      <c r="N834" s="15"/>
      <c r="O834" s="15"/>
    </row>
    <row r="835" spans="1:35" s="16" customFormat="1" ht="22.5" customHeight="1" x14ac:dyDescent="0.3">
      <c r="A835" s="529"/>
      <c r="B835" s="529"/>
      <c r="C835" s="466"/>
      <c r="D835" s="90" t="s">
        <v>18</v>
      </c>
      <c r="E835" s="184">
        <f>F835+H835+I835</f>
        <v>250</v>
      </c>
      <c r="F835" s="184">
        <v>0</v>
      </c>
      <c r="G835" s="184">
        <v>0</v>
      </c>
      <c r="H835" s="184">
        <v>0</v>
      </c>
      <c r="I835" s="96">
        <v>250</v>
      </c>
      <c r="J835" s="466"/>
      <c r="K835" s="99">
        <f>I835+H835+F835</f>
        <v>250</v>
      </c>
      <c r="L835" s="15"/>
      <c r="M835" s="15"/>
      <c r="N835" s="15"/>
      <c r="O835" s="15"/>
      <c r="P835" s="172"/>
      <c r="Q835" s="172"/>
      <c r="R835" s="172"/>
      <c r="S835" s="172"/>
      <c r="T835" s="172"/>
      <c r="U835" s="172"/>
      <c r="V835" s="172"/>
      <c r="W835" s="172"/>
      <c r="X835" s="172"/>
      <c r="Y835" s="172"/>
      <c r="Z835" s="172"/>
      <c r="AA835" s="172"/>
      <c r="AB835" s="172"/>
      <c r="AC835" s="172"/>
      <c r="AD835" s="172"/>
      <c r="AE835" s="172"/>
      <c r="AF835" s="172"/>
      <c r="AG835" s="172"/>
      <c r="AH835" s="172"/>
      <c r="AI835" s="172"/>
    </row>
    <row r="836" spans="1:35" s="16" customFormat="1" ht="21.6" customHeight="1" x14ac:dyDescent="0.3">
      <c r="A836" s="529"/>
      <c r="B836" s="529"/>
      <c r="C836" s="466"/>
      <c r="D836" s="90" t="s">
        <v>19</v>
      </c>
      <c r="E836" s="184">
        <f>F839+H836+I836</f>
        <v>250</v>
      </c>
      <c r="F836" s="184">
        <v>0</v>
      </c>
      <c r="G836" s="184">
        <v>0</v>
      </c>
      <c r="H836" s="184">
        <v>0</v>
      </c>
      <c r="I836" s="96">
        <v>250</v>
      </c>
      <c r="J836" s="466"/>
      <c r="K836" s="99">
        <f>I836+H836+F839</f>
        <v>250</v>
      </c>
      <c r="L836" s="15"/>
      <c r="M836" s="15"/>
      <c r="N836" s="15"/>
      <c r="O836" s="15"/>
      <c r="P836" s="172"/>
      <c r="Q836" s="172"/>
      <c r="R836" s="172"/>
      <c r="S836" s="172"/>
      <c r="T836" s="172"/>
      <c r="U836" s="172"/>
      <c r="V836" s="172"/>
      <c r="W836" s="172"/>
      <c r="X836" s="172"/>
      <c r="Y836" s="172"/>
      <c r="Z836" s="172"/>
      <c r="AA836" s="172"/>
      <c r="AB836" s="172"/>
      <c r="AC836" s="172"/>
      <c r="AD836" s="172"/>
      <c r="AE836" s="172"/>
      <c r="AF836" s="172"/>
      <c r="AG836" s="172"/>
      <c r="AH836" s="172"/>
      <c r="AI836" s="172"/>
    </row>
    <row r="837" spans="1:35" s="16" customFormat="1" ht="25.95" customHeight="1" x14ac:dyDescent="0.3">
      <c r="A837" s="529"/>
      <c r="B837" s="529"/>
      <c r="C837" s="466"/>
      <c r="D837" s="90" t="s">
        <v>20</v>
      </c>
      <c r="E837" s="184">
        <f>F837+H837+I837</f>
        <v>250</v>
      </c>
      <c r="F837" s="184">
        <v>0</v>
      </c>
      <c r="G837" s="184">
        <v>0</v>
      </c>
      <c r="H837" s="184">
        <v>0</v>
      </c>
      <c r="I837" s="96">
        <v>250</v>
      </c>
      <c r="J837" s="466"/>
      <c r="K837" s="99">
        <f>I837+H837+F837</f>
        <v>250</v>
      </c>
      <c r="L837" s="15"/>
      <c r="M837" s="15"/>
      <c r="N837" s="15"/>
      <c r="O837" s="15"/>
      <c r="P837" s="172"/>
      <c r="Q837" s="172"/>
      <c r="R837" s="172"/>
      <c r="S837" s="172"/>
      <c r="T837" s="172"/>
      <c r="U837" s="172"/>
      <c r="V837" s="172"/>
      <c r="W837" s="172"/>
      <c r="X837" s="172"/>
      <c r="Y837" s="172"/>
      <c r="Z837" s="172"/>
      <c r="AA837" s="172"/>
      <c r="AB837" s="172"/>
      <c r="AC837" s="172"/>
      <c r="AD837" s="172"/>
      <c r="AE837" s="172"/>
      <c r="AF837" s="172"/>
      <c r="AG837" s="172"/>
      <c r="AH837" s="172"/>
      <c r="AI837" s="172"/>
    </row>
    <row r="838" spans="1:35" s="16" customFormat="1" ht="23.7" customHeight="1" x14ac:dyDescent="0.3">
      <c r="A838" s="529"/>
      <c r="B838" s="529"/>
      <c r="C838" s="466"/>
      <c r="D838" s="90" t="s">
        <v>21</v>
      </c>
      <c r="E838" s="184">
        <f>F838+H838+I838</f>
        <v>0</v>
      </c>
      <c r="F838" s="184">
        <v>0</v>
      </c>
      <c r="G838" s="184">
        <v>0</v>
      </c>
      <c r="H838" s="184">
        <v>0</v>
      </c>
      <c r="I838" s="96">
        <v>0</v>
      </c>
      <c r="J838" s="466"/>
      <c r="K838" s="99">
        <f>I838+H838+F838</f>
        <v>0</v>
      </c>
      <c r="L838" s="15"/>
      <c r="M838" s="15"/>
      <c r="N838" s="15"/>
      <c r="O838" s="15"/>
      <c r="P838" s="172"/>
      <c r="Q838" s="172"/>
      <c r="R838" s="172"/>
      <c r="S838" s="172"/>
      <c r="T838" s="172"/>
      <c r="U838" s="172"/>
      <c r="V838" s="172"/>
      <c r="W838" s="172"/>
      <c r="X838" s="172"/>
      <c r="Y838" s="172"/>
      <c r="Z838" s="172"/>
      <c r="AA838" s="172"/>
      <c r="AB838" s="172"/>
      <c r="AC838" s="172"/>
      <c r="AD838" s="172"/>
      <c r="AE838" s="172"/>
      <c r="AF838" s="172"/>
      <c r="AG838" s="172"/>
      <c r="AH838" s="172"/>
      <c r="AI838" s="172"/>
    </row>
    <row r="839" spans="1:35" s="16" customFormat="1" ht="26.85" customHeight="1" x14ac:dyDescent="0.3">
      <c r="A839" s="529"/>
      <c r="B839" s="529"/>
      <c r="C839" s="466"/>
      <c r="D839" s="90" t="s">
        <v>33</v>
      </c>
      <c r="E839" s="184">
        <f>F839+H839+I839</f>
        <v>250</v>
      </c>
      <c r="F839" s="184">
        <v>0</v>
      </c>
      <c r="G839" s="184">
        <v>0</v>
      </c>
      <c r="H839" s="184">
        <v>0</v>
      </c>
      <c r="I839" s="96">
        <v>250</v>
      </c>
      <c r="J839" s="466"/>
      <c r="K839" s="99" t="e">
        <f>I839+H839+#REF!</f>
        <v>#REF!</v>
      </c>
      <c r="L839" s="15"/>
      <c r="M839" s="15"/>
      <c r="N839" s="15"/>
      <c r="O839" s="15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  <c r="AA839" s="172"/>
      <c r="AB839" s="172"/>
      <c r="AC839" s="172"/>
      <c r="AD839" s="172"/>
      <c r="AE839" s="172"/>
      <c r="AF839" s="172"/>
      <c r="AG839" s="172"/>
      <c r="AH839" s="172"/>
      <c r="AI839" s="172"/>
    </row>
    <row r="840" spans="1:35" s="16" customFormat="1" ht="37.5" customHeight="1" x14ac:dyDescent="0.3">
      <c r="A840" s="465">
        <v>10</v>
      </c>
      <c r="B840" s="465" t="s">
        <v>317</v>
      </c>
      <c r="C840" s="465" t="s">
        <v>318</v>
      </c>
      <c r="D840" s="86" t="s">
        <v>319</v>
      </c>
      <c r="E840" s="185">
        <f>E842+E843</f>
        <v>200</v>
      </c>
      <c r="F840" s="185">
        <f>F842+F843</f>
        <v>198</v>
      </c>
      <c r="G840" s="185">
        <f>G842+G843</f>
        <v>0</v>
      </c>
      <c r="H840" s="185">
        <f>H842+H843</f>
        <v>2</v>
      </c>
      <c r="I840" s="185">
        <f>I842+I843</f>
        <v>0</v>
      </c>
      <c r="J840" s="465" t="s">
        <v>320</v>
      </c>
      <c r="K840" s="99">
        <f>I840+H840+F840</f>
        <v>200</v>
      </c>
      <c r="L840" s="15"/>
      <c r="M840" s="15"/>
      <c r="N840" s="15"/>
      <c r="O840" s="15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  <c r="AA840" s="172"/>
      <c r="AB840" s="172"/>
      <c r="AC840" s="172"/>
      <c r="AD840" s="172"/>
      <c r="AE840" s="172"/>
      <c r="AF840" s="172"/>
      <c r="AG840" s="172"/>
      <c r="AH840" s="172"/>
      <c r="AI840" s="172"/>
    </row>
    <row r="841" spans="1:35" s="16" customFormat="1" ht="37.5" customHeight="1" x14ac:dyDescent="0.3">
      <c r="A841" s="465"/>
      <c r="B841" s="465"/>
      <c r="C841" s="465"/>
      <c r="D841" s="90" t="s">
        <v>17</v>
      </c>
      <c r="E841" s="184"/>
      <c r="F841" s="186"/>
      <c r="G841" s="186"/>
      <c r="H841" s="186"/>
      <c r="I841" s="18"/>
      <c r="J841" s="465"/>
      <c r="K841" s="99">
        <f>I841+H841+F841</f>
        <v>0</v>
      </c>
      <c r="L841" s="15"/>
      <c r="M841" s="15"/>
      <c r="N841" s="15"/>
      <c r="O841" s="15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  <c r="AA841" s="172"/>
      <c r="AB841" s="172"/>
      <c r="AC841" s="172"/>
      <c r="AD841" s="172"/>
      <c r="AE841" s="172"/>
      <c r="AF841" s="172"/>
      <c r="AG841" s="172"/>
      <c r="AH841" s="172"/>
      <c r="AI841" s="172"/>
    </row>
    <row r="842" spans="1:35" s="16" customFormat="1" ht="37.5" customHeight="1" x14ac:dyDescent="0.3">
      <c r="A842" s="465"/>
      <c r="B842" s="465"/>
      <c r="C842" s="465"/>
      <c r="D842" s="90" t="s">
        <v>21</v>
      </c>
      <c r="E842" s="184">
        <v>100</v>
      </c>
      <c r="F842" s="91">
        <f>E842*0.99</f>
        <v>99</v>
      </c>
      <c r="G842" s="91">
        <v>0</v>
      </c>
      <c r="H842" s="91">
        <f>E842*0.01</f>
        <v>1</v>
      </c>
      <c r="I842" s="18">
        <v>0</v>
      </c>
      <c r="J842" s="465"/>
      <c r="K842" s="99">
        <f>I842+H842+F842</f>
        <v>100</v>
      </c>
      <c r="L842" s="15"/>
      <c r="M842" s="15"/>
      <c r="N842" s="15"/>
      <c r="O842" s="15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</row>
    <row r="843" spans="1:35" s="16" customFormat="1" ht="37.5" customHeight="1" x14ac:dyDescent="0.3">
      <c r="A843" s="465"/>
      <c r="B843" s="465"/>
      <c r="C843" s="465"/>
      <c r="D843" s="90" t="s">
        <v>30</v>
      </c>
      <c r="E843" s="184">
        <v>100</v>
      </c>
      <c r="F843" s="91">
        <f>E843*0.99</f>
        <v>99</v>
      </c>
      <c r="G843" s="91">
        <v>0</v>
      </c>
      <c r="H843" s="91">
        <f>E843*0.01</f>
        <v>1</v>
      </c>
      <c r="I843" s="18">
        <v>0</v>
      </c>
      <c r="J843" s="465"/>
      <c r="K843" s="99">
        <f>I843+H843+F843</f>
        <v>100</v>
      </c>
      <c r="L843" s="15"/>
      <c r="M843" s="15"/>
      <c r="N843" s="15"/>
      <c r="O843" s="15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  <c r="AA843" s="172"/>
      <c r="AB843" s="172"/>
      <c r="AC843" s="172"/>
      <c r="AD843" s="172"/>
      <c r="AE843" s="172"/>
      <c r="AF843" s="172"/>
      <c r="AG843" s="172"/>
      <c r="AH843" s="172"/>
      <c r="AI843" s="172"/>
    </row>
    <row r="844" spans="1:35" s="16" customFormat="1" ht="16.5" customHeight="1" x14ac:dyDescent="0.3">
      <c r="A844" s="180"/>
      <c r="B844" s="530" t="s">
        <v>321</v>
      </c>
      <c r="C844" s="531"/>
      <c r="D844" s="187" t="s">
        <v>192</v>
      </c>
      <c r="E844" s="188">
        <f>E846+E847+E849+E851+E848+E850</f>
        <v>1200</v>
      </c>
      <c r="F844" s="188">
        <f>F846+F847+F849+F851+F848+F850</f>
        <v>198</v>
      </c>
      <c r="G844" s="188">
        <f>G846+G847+G849+G851+G848+G850</f>
        <v>0</v>
      </c>
      <c r="H844" s="188">
        <f>H846+H847+H849+H851+H848+H850</f>
        <v>2</v>
      </c>
      <c r="I844" s="188">
        <f>I846+I847+I849+I851+I848+I850</f>
        <v>1000</v>
      </c>
      <c r="J844" s="532"/>
      <c r="K844" s="170"/>
      <c r="L844" s="170"/>
      <c r="M844" s="170"/>
      <c r="N844" s="170"/>
      <c r="O844" s="170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  <c r="AA844" s="172"/>
      <c r="AB844" s="172"/>
      <c r="AC844" s="172"/>
      <c r="AD844" s="172"/>
      <c r="AE844" s="172"/>
      <c r="AF844" s="172"/>
      <c r="AG844" s="172"/>
      <c r="AH844" s="172"/>
      <c r="AI844" s="172"/>
    </row>
    <row r="845" spans="1:35" s="16" customFormat="1" ht="21.6" customHeight="1" x14ac:dyDescent="0.3">
      <c r="A845" s="180"/>
      <c r="B845" s="530"/>
      <c r="C845" s="531"/>
      <c r="D845" s="174" t="s">
        <v>17</v>
      </c>
      <c r="E845" s="175" t="s">
        <v>28</v>
      </c>
      <c r="F845" s="175" t="s">
        <v>28</v>
      </c>
      <c r="G845" s="175"/>
      <c r="H845" s="175" t="s">
        <v>28</v>
      </c>
      <c r="I845" s="175" t="s">
        <v>28</v>
      </c>
      <c r="J845" s="532"/>
      <c r="K845" s="170"/>
      <c r="L845" s="170"/>
      <c r="M845" s="170"/>
      <c r="N845" s="170"/>
      <c r="O845" s="170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  <c r="AA845" s="172"/>
      <c r="AB845" s="172"/>
      <c r="AC845" s="172"/>
      <c r="AD845" s="172"/>
      <c r="AE845" s="172"/>
      <c r="AF845" s="172"/>
      <c r="AG845" s="172"/>
      <c r="AH845" s="172"/>
      <c r="AI845" s="172"/>
    </row>
    <row r="846" spans="1:35" s="16" customFormat="1" ht="17.25" customHeight="1" x14ac:dyDescent="0.3">
      <c r="A846" s="180"/>
      <c r="B846" s="530"/>
      <c r="C846" s="531"/>
      <c r="D846" s="174" t="s">
        <v>18</v>
      </c>
      <c r="E846" s="175">
        <f t="shared" ref="E846:E851" si="26">F846+G846+H846+I846</f>
        <v>250</v>
      </c>
      <c r="F846" s="175">
        <f t="shared" ref="F846:I848" si="27">F835</f>
        <v>0</v>
      </c>
      <c r="G846" s="175">
        <f t="shared" si="27"/>
        <v>0</v>
      </c>
      <c r="H846" s="175">
        <f t="shared" si="27"/>
        <v>0</v>
      </c>
      <c r="I846" s="175">
        <f t="shared" si="27"/>
        <v>250</v>
      </c>
      <c r="J846" s="532"/>
      <c r="K846" s="170"/>
      <c r="L846" s="170"/>
      <c r="M846" s="170"/>
      <c r="N846" s="170"/>
      <c r="O846" s="170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  <c r="AA846" s="172"/>
      <c r="AB846" s="172"/>
      <c r="AC846" s="172"/>
      <c r="AD846" s="172"/>
      <c r="AE846" s="172"/>
      <c r="AF846" s="172"/>
      <c r="AG846" s="172"/>
      <c r="AH846" s="172"/>
      <c r="AI846" s="172"/>
    </row>
    <row r="847" spans="1:35" s="16" customFormat="1" ht="16.5" customHeight="1" x14ac:dyDescent="0.3">
      <c r="A847" s="180"/>
      <c r="B847" s="530"/>
      <c r="C847" s="531"/>
      <c r="D847" s="174" t="s">
        <v>19</v>
      </c>
      <c r="E847" s="175">
        <f t="shared" si="26"/>
        <v>250</v>
      </c>
      <c r="F847" s="175">
        <f t="shared" si="27"/>
        <v>0</v>
      </c>
      <c r="G847" s="175">
        <f t="shared" si="27"/>
        <v>0</v>
      </c>
      <c r="H847" s="175">
        <f t="shared" si="27"/>
        <v>0</v>
      </c>
      <c r="I847" s="175">
        <f t="shared" si="27"/>
        <v>250</v>
      </c>
      <c r="J847" s="532"/>
      <c r="K847" s="170"/>
      <c r="L847" s="170"/>
      <c r="M847" s="170"/>
      <c r="N847" s="170"/>
      <c r="O847" s="170"/>
      <c r="P847" s="172"/>
      <c r="Q847" s="172"/>
      <c r="R847" s="172"/>
      <c r="S847" s="172"/>
      <c r="T847" s="172"/>
      <c r="U847" s="172"/>
      <c r="V847" s="172"/>
      <c r="W847" s="172"/>
      <c r="X847" s="172"/>
      <c r="Y847" s="172"/>
      <c r="Z847" s="172"/>
      <c r="AA847" s="172"/>
      <c r="AB847" s="172"/>
      <c r="AC847" s="172"/>
      <c r="AD847" s="172"/>
      <c r="AE847" s="172"/>
      <c r="AF847" s="172"/>
      <c r="AG847" s="172"/>
      <c r="AH847" s="172"/>
      <c r="AI847" s="172"/>
    </row>
    <row r="848" spans="1:35" s="16" customFormat="1" ht="17.25" customHeight="1" x14ac:dyDescent="0.3">
      <c r="A848" s="180"/>
      <c r="B848" s="530"/>
      <c r="C848" s="531"/>
      <c r="D848" s="174" t="s">
        <v>20</v>
      </c>
      <c r="E848" s="175">
        <f t="shared" si="26"/>
        <v>250</v>
      </c>
      <c r="F848" s="175">
        <f t="shared" si="27"/>
        <v>0</v>
      </c>
      <c r="G848" s="175">
        <f t="shared" si="27"/>
        <v>0</v>
      </c>
      <c r="H848" s="175">
        <f t="shared" si="27"/>
        <v>0</v>
      </c>
      <c r="I848" s="175">
        <f t="shared" si="27"/>
        <v>250</v>
      </c>
      <c r="J848" s="532"/>
      <c r="K848" s="170"/>
      <c r="L848" s="170"/>
      <c r="M848" s="170"/>
      <c r="N848" s="170"/>
      <c r="O848" s="170"/>
      <c r="P848" s="172"/>
      <c r="Q848" s="172"/>
      <c r="R848" s="172"/>
      <c r="S848" s="172"/>
      <c r="T848" s="172"/>
      <c r="U848" s="172"/>
      <c r="V848" s="172"/>
      <c r="W848" s="172"/>
      <c r="X848" s="172"/>
      <c r="Y848" s="172"/>
      <c r="Z848" s="172"/>
      <c r="AA848" s="172"/>
      <c r="AB848" s="172"/>
      <c r="AC848" s="172"/>
      <c r="AD848" s="172"/>
      <c r="AE848" s="172"/>
      <c r="AF848" s="172"/>
      <c r="AG848" s="172"/>
      <c r="AH848" s="172"/>
      <c r="AI848" s="172"/>
    </row>
    <row r="849" spans="1:35" s="16" customFormat="1" ht="18.75" customHeight="1" x14ac:dyDescent="0.3">
      <c r="A849" s="180"/>
      <c r="B849" s="530"/>
      <c r="C849" s="531"/>
      <c r="D849" s="174" t="s">
        <v>21</v>
      </c>
      <c r="E849" s="175">
        <f t="shared" si="26"/>
        <v>100</v>
      </c>
      <c r="F849" s="175">
        <f>F838+F842</f>
        <v>99</v>
      </c>
      <c r="G849" s="175">
        <f>G838+G842</f>
        <v>0</v>
      </c>
      <c r="H849" s="175">
        <f>H838+H842</f>
        <v>1</v>
      </c>
      <c r="I849" s="175">
        <f>I838+I842</f>
        <v>0</v>
      </c>
      <c r="J849" s="532"/>
      <c r="K849" s="170"/>
      <c r="L849" s="170"/>
      <c r="M849" s="170"/>
      <c r="N849" s="170"/>
      <c r="O849" s="170"/>
      <c r="P849" s="172"/>
      <c r="Q849" s="172"/>
      <c r="R849" s="172"/>
      <c r="S849" s="172"/>
      <c r="T849" s="172"/>
      <c r="U849" s="172"/>
      <c r="V849" s="172"/>
      <c r="W849" s="172"/>
      <c r="X849" s="172"/>
      <c r="Y849" s="172"/>
      <c r="Z849" s="172"/>
      <c r="AA849" s="172"/>
      <c r="AB849" s="172"/>
      <c r="AC849" s="172"/>
      <c r="AD849" s="172"/>
      <c r="AE849" s="172"/>
      <c r="AF849" s="172"/>
      <c r="AG849" s="172"/>
      <c r="AH849" s="172"/>
      <c r="AI849" s="172"/>
    </row>
    <row r="850" spans="1:35" s="16" customFormat="1" ht="18" customHeight="1" x14ac:dyDescent="0.3">
      <c r="A850" s="180"/>
      <c r="B850" s="530"/>
      <c r="C850" s="531"/>
      <c r="D850" s="174" t="s">
        <v>30</v>
      </c>
      <c r="E850" s="175">
        <f t="shared" si="26"/>
        <v>100</v>
      </c>
      <c r="F850" s="175">
        <f>F843</f>
        <v>99</v>
      </c>
      <c r="G850" s="175">
        <f>G843</f>
        <v>0</v>
      </c>
      <c r="H850" s="175">
        <f>H843</f>
        <v>1</v>
      </c>
      <c r="I850" s="175">
        <f>I843</f>
        <v>0</v>
      </c>
      <c r="J850" s="532"/>
      <c r="K850" s="170"/>
      <c r="L850" s="170"/>
      <c r="M850" s="170"/>
      <c r="N850" s="170"/>
      <c r="O850" s="170"/>
      <c r="P850" s="172"/>
      <c r="Q850" s="172"/>
      <c r="R850" s="172"/>
      <c r="S850" s="172"/>
      <c r="T850" s="172"/>
      <c r="U850" s="172"/>
      <c r="V850" s="172"/>
      <c r="W850" s="172"/>
      <c r="X850" s="172"/>
      <c r="Y850" s="172"/>
      <c r="Z850" s="172"/>
      <c r="AA850" s="172"/>
      <c r="AB850" s="172"/>
      <c r="AC850" s="172"/>
      <c r="AD850" s="172"/>
      <c r="AE850" s="172"/>
      <c r="AF850" s="172"/>
      <c r="AG850" s="172"/>
      <c r="AH850" s="172"/>
      <c r="AI850" s="172"/>
    </row>
    <row r="851" spans="1:35" s="16" customFormat="1" ht="17.25" customHeight="1" x14ac:dyDescent="0.3">
      <c r="A851" s="180"/>
      <c r="B851" s="530"/>
      <c r="C851" s="531"/>
      <c r="D851" s="174" t="s">
        <v>33</v>
      </c>
      <c r="E851" s="175">
        <f t="shared" si="26"/>
        <v>250</v>
      </c>
      <c r="F851" s="175">
        <f>F839</f>
        <v>0</v>
      </c>
      <c r="G851" s="175">
        <f>G839</f>
        <v>0</v>
      </c>
      <c r="H851" s="175">
        <f>H839</f>
        <v>0</v>
      </c>
      <c r="I851" s="175">
        <f>I839</f>
        <v>250</v>
      </c>
      <c r="J851" s="532"/>
      <c r="K851" s="170"/>
      <c r="L851" s="170"/>
      <c r="M851" s="170"/>
      <c r="N851" s="170"/>
      <c r="O851" s="170"/>
      <c r="P851" s="172"/>
      <c r="Q851" s="172"/>
      <c r="R851" s="172"/>
      <c r="S851" s="172"/>
      <c r="T851" s="172"/>
      <c r="U851" s="172"/>
      <c r="V851" s="172"/>
      <c r="W851" s="172"/>
      <c r="X851" s="172"/>
      <c r="Y851" s="172"/>
      <c r="Z851" s="172"/>
      <c r="AA851" s="172"/>
      <c r="AB851" s="172"/>
      <c r="AC851" s="172"/>
      <c r="AD851" s="172"/>
      <c r="AE851" s="172"/>
      <c r="AF851" s="172"/>
      <c r="AG851" s="172"/>
      <c r="AH851" s="172"/>
      <c r="AI851" s="172"/>
    </row>
    <row r="852" spans="1:35" s="5" customFormat="1" ht="24.75" customHeight="1" x14ac:dyDescent="0.3">
      <c r="A852" s="418"/>
      <c r="B852" s="533" t="s">
        <v>322</v>
      </c>
      <c r="C852" s="534"/>
      <c r="D852" s="189" t="s">
        <v>8</v>
      </c>
      <c r="E852" s="190">
        <f>E854+E855+E856+E857+E858+E859+E860+E861+E862</f>
        <v>3871.4380000000006</v>
      </c>
      <c r="F852" s="190">
        <f>F854+F855+F856+F857+F858+F859+F860+F861+F862</f>
        <v>198</v>
      </c>
      <c r="G852" s="190">
        <f>G854+G855+G856+G857+G858+G859+G860+G861+G862</f>
        <v>2237.4984000000004</v>
      </c>
      <c r="H852" s="190">
        <f>H854+H855+H856+H857+H858+H859+H860+H861+H862</f>
        <v>205.93960000000001</v>
      </c>
      <c r="I852" s="190">
        <f>I854+I855+I856+I857+I858+I859+I860+I861+I862</f>
        <v>1230</v>
      </c>
      <c r="J852" s="535"/>
      <c r="K852" s="15">
        <f t="shared" ref="K852:K877" si="28">I852+H852+F852</f>
        <v>1633.9395999999999</v>
      </c>
      <c r="L852" s="4"/>
      <c r="M852" s="4" t="e">
        <f>E820+#REF!+E897</f>
        <v>#REF!</v>
      </c>
      <c r="N852" s="4"/>
      <c r="O852" s="4"/>
    </row>
    <row r="853" spans="1:35" s="5" customFormat="1" ht="24.75" customHeight="1" x14ac:dyDescent="0.3">
      <c r="A853" s="418"/>
      <c r="B853" s="533"/>
      <c r="C853" s="534"/>
      <c r="D853" s="189" t="s">
        <v>17</v>
      </c>
      <c r="E853" s="191"/>
      <c r="F853" s="191"/>
      <c r="G853" s="191"/>
      <c r="H853" s="191"/>
      <c r="I853" s="191"/>
      <c r="J853" s="535"/>
      <c r="K853" s="15">
        <f t="shared" si="28"/>
        <v>0</v>
      </c>
      <c r="L853" s="4"/>
      <c r="M853" s="4" t="e">
        <f>NA()</f>
        <v>#N/A</v>
      </c>
      <c r="N853" s="4"/>
      <c r="O853" s="4"/>
    </row>
    <row r="854" spans="1:35" s="5" customFormat="1" ht="30" customHeight="1" x14ac:dyDescent="0.3">
      <c r="A854" s="418"/>
      <c r="B854" s="533"/>
      <c r="C854" s="534"/>
      <c r="D854" s="189" t="s">
        <v>29</v>
      </c>
      <c r="E854" s="192">
        <f t="shared" ref="E854:E862" si="29">F854+G854+H854+I854</f>
        <v>68.150000000000006</v>
      </c>
      <c r="F854" s="192">
        <f>F823+F740+F682</f>
        <v>0</v>
      </c>
      <c r="G854" s="192">
        <f>G823+G740+G682</f>
        <v>64.2744</v>
      </c>
      <c r="H854" s="192">
        <f>H823+H740+H682</f>
        <v>3.8755999999999999</v>
      </c>
      <c r="I854" s="192">
        <f>I823+I740+I682</f>
        <v>0</v>
      </c>
      <c r="J854" s="535"/>
      <c r="K854" s="15">
        <f t="shared" si="28"/>
        <v>3.8755999999999999</v>
      </c>
      <c r="L854" s="4"/>
      <c r="M854" s="4"/>
      <c r="N854" s="4"/>
      <c r="O854" s="4"/>
    </row>
    <row r="855" spans="1:35" s="5" customFormat="1" ht="26.25" customHeight="1" x14ac:dyDescent="0.3">
      <c r="A855" s="418"/>
      <c r="B855" s="533"/>
      <c r="C855" s="534"/>
      <c r="D855" s="189" t="s">
        <v>18</v>
      </c>
      <c r="E855" s="192">
        <f t="shared" si="29"/>
        <v>806.41100000000006</v>
      </c>
      <c r="F855" s="192">
        <f t="shared" ref="F855:I859" si="30">F846+F824+F741+F683</f>
        <v>0</v>
      </c>
      <c r="G855" s="192">
        <f t="shared" si="30"/>
        <v>404.15539999999999</v>
      </c>
      <c r="H855" s="192">
        <f t="shared" si="30"/>
        <v>12.255600000000001</v>
      </c>
      <c r="I855" s="192">
        <f t="shared" si="30"/>
        <v>390</v>
      </c>
      <c r="J855" s="535"/>
      <c r="K855" s="15">
        <f t="shared" si="28"/>
        <v>402.25560000000002</v>
      </c>
      <c r="L855" s="4"/>
      <c r="M855" s="4"/>
      <c r="N855" s="4"/>
      <c r="O855" s="4"/>
    </row>
    <row r="856" spans="1:35" s="5" customFormat="1" ht="29.25" customHeight="1" x14ac:dyDescent="0.3">
      <c r="A856" s="418"/>
      <c r="B856" s="533"/>
      <c r="C856" s="534"/>
      <c r="D856" s="189" t="s">
        <v>19</v>
      </c>
      <c r="E856" s="192">
        <f t="shared" si="29"/>
        <v>1040.3809999999999</v>
      </c>
      <c r="F856" s="192">
        <f t="shared" si="30"/>
        <v>0</v>
      </c>
      <c r="G856" s="192">
        <f t="shared" si="30"/>
        <v>679.6748</v>
      </c>
      <c r="H856" s="192">
        <f t="shared" si="30"/>
        <v>20.706199999999999</v>
      </c>
      <c r="I856" s="192">
        <f t="shared" si="30"/>
        <v>340</v>
      </c>
      <c r="J856" s="535"/>
      <c r="K856" s="15">
        <f t="shared" si="28"/>
        <v>360.70620000000002</v>
      </c>
      <c r="L856" s="4"/>
      <c r="M856" s="4"/>
      <c r="N856" s="4"/>
      <c r="O856" s="4"/>
    </row>
    <row r="857" spans="1:35" s="5" customFormat="1" ht="24" customHeight="1" x14ac:dyDescent="0.3">
      <c r="A857" s="418"/>
      <c r="B857" s="533"/>
      <c r="C857" s="534"/>
      <c r="D857" s="189" t="s">
        <v>20</v>
      </c>
      <c r="E857" s="192">
        <f t="shared" si="29"/>
        <v>751.83300000000008</v>
      </c>
      <c r="F857" s="193">
        <f t="shared" si="30"/>
        <v>0</v>
      </c>
      <c r="G857" s="193">
        <f t="shared" si="30"/>
        <v>475.15260000000001</v>
      </c>
      <c r="H857" s="193">
        <f t="shared" si="30"/>
        <v>26.680399999999999</v>
      </c>
      <c r="I857" s="193">
        <f t="shared" si="30"/>
        <v>250</v>
      </c>
      <c r="J857" s="535"/>
      <c r="K857" s="15">
        <f t="shared" si="28"/>
        <v>276.68040000000002</v>
      </c>
      <c r="L857" s="4"/>
      <c r="M857" s="4"/>
      <c r="N857" s="4"/>
      <c r="O857" s="4"/>
    </row>
    <row r="858" spans="1:35" s="5" customFormat="1" ht="26.85" customHeight="1" x14ac:dyDescent="0.3">
      <c r="A858" s="418"/>
      <c r="B858" s="533"/>
      <c r="C858" s="534"/>
      <c r="D858" s="189" t="s">
        <v>21</v>
      </c>
      <c r="E858" s="192">
        <f t="shared" si="29"/>
        <v>306.32600000000002</v>
      </c>
      <c r="F858" s="192">
        <f t="shared" si="30"/>
        <v>99</v>
      </c>
      <c r="G858" s="192">
        <f t="shared" si="30"/>
        <v>161.85660000000001</v>
      </c>
      <c r="H858" s="192">
        <f t="shared" si="30"/>
        <v>45.469400000000007</v>
      </c>
      <c r="I858" s="192">
        <f t="shared" si="30"/>
        <v>0</v>
      </c>
      <c r="J858" s="535"/>
      <c r="K858" s="15">
        <f t="shared" si="28"/>
        <v>144.46940000000001</v>
      </c>
      <c r="L858" s="4"/>
      <c r="M858" s="4"/>
      <c r="N858" s="4"/>
      <c r="O858" s="4"/>
    </row>
    <row r="859" spans="1:35" s="16" customFormat="1" ht="22.5" customHeight="1" x14ac:dyDescent="0.3">
      <c r="A859" s="418"/>
      <c r="B859" s="533"/>
      <c r="C859" s="534"/>
      <c r="D859" s="189" t="s">
        <v>30</v>
      </c>
      <c r="E859" s="192">
        <f t="shared" si="29"/>
        <v>277.447</v>
      </c>
      <c r="F859" s="192">
        <f t="shared" si="30"/>
        <v>99</v>
      </c>
      <c r="G859" s="192">
        <f t="shared" si="30"/>
        <v>121.73060000000001</v>
      </c>
      <c r="H859" s="192">
        <f t="shared" si="30"/>
        <v>56.7164</v>
      </c>
      <c r="I859" s="192">
        <f t="shared" si="30"/>
        <v>0</v>
      </c>
      <c r="J859" s="535"/>
      <c r="K859" s="15">
        <f t="shared" si="28"/>
        <v>155.71639999999999</v>
      </c>
      <c r="L859" s="15"/>
      <c r="M859" s="15"/>
      <c r="N859" s="15"/>
      <c r="O859" s="15"/>
    </row>
    <row r="860" spans="1:35" s="16" customFormat="1" ht="23.7" customHeight="1" x14ac:dyDescent="0.3">
      <c r="A860" s="418"/>
      <c r="B860" s="533"/>
      <c r="C860" s="534"/>
      <c r="D860" s="189" t="s">
        <v>31</v>
      </c>
      <c r="E860" s="192">
        <f t="shared" si="29"/>
        <v>153.34</v>
      </c>
      <c r="F860" s="192">
        <f t="shared" ref="F860:I861" si="31">F829+F746+F688</f>
        <v>0</v>
      </c>
      <c r="G860" s="192">
        <f t="shared" si="31"/>
        <v>119.64359999999999</v>
      </c>
      <c r="H860" s="192">
        <f t="shared" si="31"/>
        <v>33.696400000000004</v>
      </c>
      <c r="I860" s="192">
        <f t="shared" si="31"/>
        <v>0</v>
      </c>
      <c r="J860" s="535"/>
      <c r="K860" s="15">
        <f t="shared" si="28"/>
        <v>33.696400000000004</v>
      </c>
      <c r="L860" s="15">
        <f>L864</f>
        <v>0</v>
      </c>
      <c r="M860" s="15"/>
      <c r="N860" s="15"/>
      <c r="O860" s="15"/>
    </row>
    <row r="861" spans="1:35" s="16" customFormat="1" ht="25.95" customHeight="1" x14ac:dyDescent="0.3">
      <c r="A861" s="418"/>
      <c r="B861" s="533"/>
      <c r="C861" s="534"/>
      <c r="D861" s="189" t="s">
        <v>32</v>
      </c>
      <c r="E861" s="192">
        <f t="shared" si="29"/>
        <v>98.859999999999985</v>
      </c>
      <c r="F861" s="192">
        <f t="shared" si="31"/>
        <v>0</v>
      </c>
      <c r="G861" s="192">
        <f t="shared" si="31"/>
        <v>95.887999999999991</v>
      </c>
      <c r="H861" s="192">
        <f t="shared" si="31"/>
        <v>2.972</v>
      </c>
      <c r="I861" s="192">
        <f t="shared" si="31"/>
        <v>0</v>
      </c>
      <c r="J861" s="535"/>
      <c r="K861" s="15">
        <f t="shared" si="28"/>
        <v>2.972</v>
      </c>
      <c r="L861" s="15"/>
      <c r="M861" s="15"/>
      <c r="N861" s="15"/>
      <c r="O861" s="15"/>
    </row>
    <row r="862" spans="1:35" s="16" customFormat="1" ht="29.1" customHeight="1" x14ac:dyDescent="0.3">
      <c r="A862" s="418"/>
      <c r="B862" s="533"/>
      <c r="C862" s="534"/>
      <c r="D862" s="189" t="s">
        <v>33</v>
      </c>
      <c r="E862" s="192">
        <f t="shared" si="29"/>
        <v>368.69</v>
      </c>
      <c r="F862" s="192">
        <f>F851+F831+F748+F690</f>
        <v>0</v>
      </c>
      <c r="G862" s="192">
        <f>G851+G831+G748+G690</f>
        <v>115.1224</v>
      </c>
      <c r="H862" s="192">
        <f>H851+H831+H748+H690</f>
        <v>3.5675999999999997</v>
      </c>
      <c r="I862" s="192">
        <f>I851+I831+I748+I690</f>
        <v>250</v>
      </c>
      <c r="J862" s="535"/>
      <c r="K862" s="15">
        <f t="shared" si="28"/>
        <v>253.5676</v>
      </c>
      <c r="L862" s="15"/>
      <c r="M862" s="15"/>
      <c r="N862" s="15"/>
      <c r="O862" s="15"/>
    </row>
    <row r="863" spans="1:35" s="16" customFormat="1" ht="29.1" customHeight="1" x14ac:dyDescent="0.3">
      <c r="A863" s="536" t="s">
        <v>323</v>
      </c>
      <c r="B863" s="536"/>
      <c r="C863" s="536"/>
      <c r="D863" s="536"/>
      <c r="E863" s="536"/>
      <c r="F863" s="536"/>
      <c r="G863" s="536"/>
      <c r="H863" s="536"/>
      <c r="I863" s="536"/>
      <c r="J863" s="536"/>
      <c r="K863" s="15">
        <f t="shared" si="28"/>
        <v>0</v>
      </c>
      <c r="L863" s="15"/>
      <c r="M863" s="15"/>
      <c r="N863" s="15"/>
      <c r="O863" s="15"/>
    </row>
    <row r="864" spans="1:35" s="16" customFormat="1" ht="42.75" customHeight="1" x14ac:dyDescent="0.3">
      <c r="A864" s="468">
        <v>1</v>
      </c>
      <c r="B864" s="537" t="s">
        <v>324</v>
      </c>
      <c r="C864" s="537" t="s">
        <v>325</v>
      </c>
      <c r="D864" s="369" t="s">
        <v>326</v>
      </c>
      <c r="E864" s="370">
        <f>E866+E867+E868+E869+E870+E871+E872+E873+E874</f>
        <v>25.4</v>
      </c>
      <c r="F864" s="370">
        <f>F866+F867+F868+F869+F870+F871+F872+F873+F874</f>
        <v>21.6</v>
      </c>
      <c r="G864" s="370">
        <f>G866+G867+G868+G869+G870+G871+G872+G873+G874</f>
        <v>3.8</v>
      </c>
      <c r="H864" s="370">
        <f>H866+H867+H868+H869+H870+H871+H872+H873+H874</f>
        <v>0</v>
      </c>
      <c r="I864" s="370">
        <f>I866+I867+I868+I869+I870+I871+I872+I873+I874</f>
        <v>0</v>
      </c>
      <c r="J864" s="538" t="s">
        <v>327</v>
      </c>
      <c r="K864" s="15">
        <f t="shared" si="28"/>
        <v>21.6</v>
      </c>
      <c r="L864" s="15"/>
      <c r="M864" s="15"/>
      <c r="N864" s="15"/>
      <c r="O864" s="15"/>
    </row>
    <row r="865" spans="1:15" s="16" customFormat="1" ht="18.75" customHeight="1" x14ac:dyDescent="0.3">
      <c r="A865" s="468"/>
      <c r="B865" s="537"/>
      <c r="C865" s="537"/>
      <c r="D865" s="371" t="s">
        <v>17</v>
      </c>
      <c r="E865" s="372"/>
      <c r="F865" s="373"/>
      <c r="G865" s="373"/>
      <c r="H865" s="373"/>
      <c r="I865" s="374"/>
      <c r="J865" s="538"/>
      <c r="K865" s="15">
        <f t="shared" si="28"/>
        <v>0</v>
      </c>
      <c r="L865" s="15"/>
      <c r="M865" s="15"/>
      <c r="N865" s="15"/>
      <c r="O865" s="15"/>
    </row>
    <row r="866" spans="1:15" s="16" customFormat="1" ht="39" customHeight="1" x14ac:dyDescent="0.3">
      <c r="A866" s="468"/>
      <c r="B866" s="537"/>
      <c r="C866" s="537"/>
      <c r="D866" s="371" t="s">
        <v>23</v>
      </c>
      <c r="E866" s="373">
        <v>25.4</v>
      </c>
      <c r="F866" s="375">
        <v>21.6</v>
      </c>
      <c r="G866" s="375">
        <v>3.8</v>
      </c>
      <c r="H866" s="375">
        <v>0</v>
      </c>
      <c r="I866" s="374">
        <v>0</v>
      </c>
      <c r="J866" s="538"/>
      <c r="K866" s="15">
        <f t="shared" si="28"/>
        <v>21.6</v>
      </c>
      <c r="L866" s="15"/>
      <c r="M866" s="15"/>
      <c r="N866" s="15"/>
      <c r="O866" s="15"/>
    </row>
    <row r="867" spans="1:15" s="16" customFormat="1" ht="33" hidden="1" customHeight="1" x14ac:dyDescent="0.3">
      <c r="A867" s="468"/>
      <c r="B867" s="537"/>
      <c r="C867" s="537"/>
      <c r="D867" s="371" t="s">
        <v>18</v>
      </c>
      <c r="E867" s="376"/>
      <c r="F867" s="377"/>
      <c r="G867" s="377"/>
      <c r="H867" s="377"/>
      <c r="I867" s="378"/>
      <c r="J867" s="538"/>
      <c r="K867" s="15">
        <f t="shared" si="28"/>
        <v>0</v>
      </c>
      <c r="L867" s="15"/>
      <c r="M867" s="15"/>
      <c r="N867" s="15"/>
      <c r="O867" s="15"/>
    </row>
    <row r="868" spans="1:15" s="16" customFormat="1" ht="33.75" hidden="1" customHeight="1" x14ac:dyDescent="0.3">
      <c r="A868" s="468"/>
      <c r="B868" s="537"/>
      <c r="C868" s="537"/>
      <c r="D868" s="371" t="s">
        <v>19</v>
      </c>
      <c r="E868" s="376"/>
      <c r="F868" s="377"/>
      <c r="G868" s="377"/>
      <c r="H868" s="377"/>
      <c r="I868" s="378"/>
      <c r="J868" s="538"/>
      <c r="K868" s="15">
        <f t="shared" si="28"/>
        <v>0</v>
      </c>
      <c r="L868" s="15"/>
      <c r="M868" s="15"/>
      <c r="N868" s="15"/>
      <c r="O868" s="15"/>
    </row>
    <row r="869" spans="1:15" s="16" customFormat="1" ht="38.25" hidden="1" customHeight="1" x14ac:dyDescent="0.3">
      <c r="A869" s="468"/>
      <c r="B869" s="537"/>
      <c r="C869" s="537"/>
      <c r="D869" s="371" t="s">
        <v>20</v>
      </c>
      <c r="E869" s="376"/>
      <c r="F869" s="377"/>
      <c r="G869" s="377"/>
      <c r="H869" s="377"/>
      <c r="I869" s="378"/>
      <c r="J869" s="538"/>
      <c r="K869" s="15">
        <f t="shared" si="28"/>
        <v>0</v>
      </c>
      <c r="L869" s="15"/>
      <c r="M869" s="15"/>
      <c r="N869" s="15"/>
      <c r="O869" s="15"/>
    </row>
    <row r="870" spans="1:15" s="16" customFormat="1" ht="41.25" hidden="1" customHeight="1" x14ac:dyDescent="0.3">
      <c r="A870" s="468"/>
      <c r="B870" s="537"/>
      <c r="C870" s="537"/>
      <c r="D870" s="371" t="s">
        <v>21</v>
      </c>
      <c r="E870" s="376"/>
      <c r="F870" s="377"/>
      <c r="G870" s="377"/>
      <c r="H870" s="377"/>
      <c r="I870" s="378"/>
      <c r="J870" s="538"/>
      <c r="K870" s="15">
        <f t="shared" si="28"/>
        <v>0</v>
      </c>
      <c r="L870" s="15"/>
      <c r="M870" s="15"/>
      <c r="N870" s="15"/>
      <c r="O870" s="15"/>
    </row>
    <row r="871" spans="1:15" s="16" customFormat="1" ht="38.25" hidden="1" customHeight="1" x14ac:dyDescent="0.3">
      <c r="A871" s="468"/>
      <c r="B871" s="537"/>
      <c r="C871" s="537"/>
      <c r="D871" s="371" t="s">
        <v>30</v>
      </c>
      <c r="E871" s="376"/>
      <c r="F871" s="377"/>
      <c r="G871" s="377"/>
      <c r="H871" s="377"/>
      <c r="I871" s="378"/>
      <c r="J871" s="538"/>
      <c r="K871" s="15">
        <f t="shared" si="28"/>
        <v>0</v>
      </c>
      <c r="L871" s="15"/>
      <c r="M871" s="15"/>
      <c r="N871" s="15"/>
      <c r="O871" s="15"/>
    </row>
    <row r="872" spans="1:15" s="16" customFormat="1" ht="37.5" hidden="1" customHeight="1" x14ac:dyDescent="0.3">
      <c r="A872" s="468"/>
      <c r="B872" s="537"/>
      <c r="C872" s="537"/>
      <c r="D872" s="371" t="s">
        <v>31</v>
      </c>
      <c r="E872" s="376"/>
      <c r="F872" s="377"/>
      <c r="G872" s="377"/>
      <c r="H872" s="377"/>
      <c r="I872" s="378"/>
      <c r="J872" s="538"/>
      <c r="K872" s="15">
        <f t="shared" si="28"/>
        <v>0</v>
      </c>
      <c r="L872" s="15"/>
      <c r="M872" s="15"/>
      <c r="N872" s="15"/>
      <c r="O872" s="15"/>
    </row>
    <row r="873" spans="1:15" s="16" customFormat="1" ht="47.25" hidden="1" customHeight="1" x14ac:dyDescent="0.3">
      <c r="A873" s="468"/>
      <c r="B873" s="537"/>
      <c r="C873" s="537"/>
      <c r="D873" s="371" t="s">
        <v>32</v>
      </c>
      <c r="E873" s="376"/>
      <c r="F873" s="377"/>
      <c r="G873" s="377"/>
      <c r="H873" s="377"/>
      <c r="I873" s="378"/>
      <c r="J873" s="538"/>
      <c r="K873" s="15">
        <f t="shared" si="28"/>
        <v>0</v>
      </c>
      <c r="L873" s="15"/>
      <c r="M873" s="15"/>
      <c r="N873" s="15"/>
      <c r="O873" s="15"/>
    </row>
    <row r="874" spans="1:15" s="16" customFormat="1" ht="12.9" customHeight="1" x14ac:dyDescent="0.3">
      <c r="A874" s="468"/>
      <c r="B874" s="537"/>
      <c r="C874" s="537"/>
      <c r="D874" s="371" t="s">
        <v>33</v>
      </c>
      <c r="E874" s="376"/>
      <c r="F874" s="377"/>
      <c r="G874" s="377"/>
      <c r="H874" s="377"/>
      <c r="I874" s="378"/>
      <c r="J874" s="538"/>
      <c r="K874" s="15">
        <f t="shared" si="28"/>
        <v>0</v>
      </c>
      <c r="L874" s="15"/>
      <c r="M874" s="15"/>
      <c r="N874" s="15"/>
      <c r="O874" s="15"/>
    </row>
    <row r="875" spans="1:15" s="5" customFormat="1" ht="33" customHeight="1" x14ac:dyDescent="0.3">
      <c r="A875" s="465">
        <v>2</v>
      </c>
      <c r="B875" s="537" t="s">
        <v>328</v>
      </c>
      <c r="C875" s="537" t="s">
        <v>329</v>
      </c>
      <c r="D875" s="369" t="s">
        <v>27</v>
      </c>
      <c r="E875" s="379">
        <f>E877+E878+E879+E880+E881+E882+E883+E884+E885</f>
        <v>709.8</v>
      </c>
      <c r="F875" s="379">
        <f>F877+F878+F879+F880+F881+F882+F883+F884+F885</f>
        <v>709.8</v>
      </c>
      <c r="G875" s="379">
        <f>G877+G878+G879+G880+G881+G882+G883+G884+G885</f>
        <v>175.2</v>
      </c>
      <c r="H875" s="379">
        <f>H877+H878+H879+H880+H881+H882+H883+H884+H885</f>
        <v>0</v>
      </c>
      <c r="I875" s="379">
        <f>I877+I878+I879+I880+I881+I882+I883+I884+I885</f>
        <v>0</v>
      </c>
      <c r="J875" s="539" t="s">
        <v>330</v>
      </c>
      <c r="K875" s="15">
        <f t="shared" si="28"/>
        <v>709.8</v>
      </c>
      <c r="L875" s="4"/>
      <c r="M875" s="4"/>
      <c r="N875" s="4"/>
      <c r="O875" s="4"/>
    </row>
    <row r="876" spans="1:15" s="5" customFormat="1" ht="36.75" customHeight="1" x14ac:dyDescent="0.3">
      <c r="A876" s="465"/>
      <c r="B876" s="537"/>
      <c r="C876" s="537"/>
      <c r="D876" s="371" t="s">
        <v>17</v>
      </c>
      <c r="E876" s="380"/>
      <c r="F876" s="375"/>
      <c r="G876" s="375"/>
      <c r="H876" s="375"/>
      <c r="I876" s="374"/>
      <c r="J876" s="539"/>
      <c r="K876" s="15">
        <f t="shared" si="28"/>
        <v>0</v>
      </c>
      <c r="L876" s="4"/>
      <c r="M876" s="4"/>
      <c r="N876" s="4"/>
      <c r="O876" s="4"/>
    </row>
    <row r="877" spans="1:15" s="5" customFormat="1" ht="21.75" customHeight="1" x14ac:dyDescent="0.3">
      <c r="A877" s="465"/>
      <c r="B877" s="537"/>
      <c r="C877" s="537"/>
      <c r="D877" s="371" t="s">
        <v>29</v>
      </c>
      <c r="E877" s="375">
        <f t="shared" ref="E877:E885" si="32">F877+H877</f>
        <v>69.8</v>
      </c>
      <c r="F877" s="375">
        <v>69.8</v>
      </c>
      <c r="G877" s="375">
        <v>15.2</v>
      </c>
      <c r="H877" s="375">
        <v>0</v>
      </c>
      <c r="I877" s="374">
        <v>0</v>
      </c>
      <c r="J877" s="539"/>
      <c r="K877" s="15">
        <f t="shared" si="28"/>
        <v>69.8</v>
      </c>
      <c r="L877" s="4"/>
      <c r="M877" s="4"/>
      <c r="N877" s="4"/>
      <c r="O877" s="4"/>
    </row>
    <row r="878" spans="1:15" s="5" customFormat="1" ht="21.75" customHeight="1" x14ac:dyDescent="0.3">
      <c r="A878" s="465"/>
      <c r="B878" s="537"/>
      <c r="C878" s="537"/>
      <c r="D878" s="371" t="s">
        <v>18</v>
      </c>
      <c r="E878" s="375">
        <f t="shared" si="32"/>
        <v>80</v>
      </c>
      <c r="F878" s="375">
        <v>80</v>
      </c>
      <c r="G878" s="375">
        <v>20</v>
      </c>
      <c r="H878" s="375">
        <v>0</v>
      </c>
      <c r="I878" s="374">
        <v>0</v>
      </c>
      <c r="J878" s="539"/>
      <c r="K878" s="15"/>
      <c r="L878" s="4"/>
      <c r="M878" s="4"/>
      <c r="N878" s="4"/>
      <c r="O878" s="4"/>
    </row>
    <row r="879" spans="1:15" s="5" customFormat="1" ht="21.75" customHeight="1" x14ac:dyDescent="0.3">
      <c r="A879" s="465"/>
      <c r="B879" s="537"/>
      <c r="C879" s="537"/>
      <c r="D879" s="371" t="s">
        <v>19</v>
      </c>
      <c r="E879" s="375">
        <f t="shared" si="32"/>
        <v>80</v>
      </c>
      <c r="F879" s="375">
        <v>80</v>
      </c>
      <c r="G879" s="375">
        <v>20</v>
      </c>
      <c r="H879" s="375">
        <v>0</v>
      </c>
      <c r="I879" s="374">
        <v>0</v>
      </c>
      <c r="J879" s="539"/>
      <c r="K879" s="15"/>
      <c r="L879" s="4"/>
      <c r="M879" s="4"/>
      <c r="N879" s="4"/>
      <c r="O879" s="4"/>
    </row>
    <row r="880" spans="1:15" s="5" customFormat="1" ht="21.75" customHeight="1" x14ac:dyDescent="0.3">
      <c r="A880" s="465"/>
      <c r="B880" s="537"/>
      <c r="C880" s="537"/>
      <c r="D880" s="371" t="s">
        <v>20</v>
      </c>
      <c r="E880" s="375">
        <f t="shared" si="32"/>
        <v>80</v>
      </c>
      <c r="F880" s="375">
        <v>80</v>
      </c>
      <c r="G880" s="375">
        <v>20</v>
      </c>
      <c r="H880" s="375">
        <v>0</v>
      </c>
      <c r="I880" s="374">
        <v>0</v>
      </c>
      <c r="J880" s="539"/>
      <c r="K880" s="15"/>
      <c r="L880" s="4"/>
      <c r="M880" s="4"/>
      <c r="N880" s="4"/>
      <c r="O880" s="4"/>
    </row>
    <row r="881" spans="1:15" s="5" customFormat="1" ht="21.75" customHeight="1" x14ac:dyDescent="0.3">
      <c r="A881" s="465"/>
      <c r="B881" s="537"/>
      <c r="C881" s="537"/>
      <c r="D881" s="371" t="s">
        <v>21</v>
      </c>
      <c r="E881" s="375">
        <f t="shared" si="32"/>
        <v>80</v>
      </c>
      <c r="F881" s="375">
        <v>80</v>
      </c>
      <c r="G881" s="375">
        <v>20</v>
      </c>
      <c r="H881" s="375">
        <v>0</v>
      </c>
      <c r="I881" s="374">
        <v>0</v>
      </c>
      <c r="J881" s="539"/>
      <c r="K881" s="15"/>
      <c r="L881" s="4"/>
      <c r="M881" s="4"/>
      <c r="N881" s="4"/>
      <c r="O881" s="4"/>
    </row>
    <row r="882" spans="1:15" s="5" customFormat="1" ht="21.75" customHeight="1" x14ac:dyDescent="0.3">
      <c r="A882" s="465"/>
      <c r="B882" s="537"/>
      <c r="C882" s="537"/>
      <c r="D882" s="371" t="s">
        <v>30</v>
      </c>
      <c r="E882" s="375">
        <f t="shared" si="32"/>
        <v>80</v>
      </c>
      <c r="F882" s="375">
        <v>80</v>
      </c>
      <c r="G882" s="375">
        <v>20</v>
      </c>
      <c r="H882" s="375">
        <v>0</v>
      </c>
      <c r="I882" s="374">
        <v>0</v>
      </c>
      <c r="J882" s="539"/>
      <c r="K882" s="15"/>
      <c r="L882" s="4"/>
      <c r="M882" s="4"/>
      <c r="N882" s="4"/>
      <c r="O882" s="4"/>
    </row>
    <row r="883" spans="1:15" s="5" customFormat="1" ht="21.75" customHeight="1" x14ac:dyDescent="0.3">
      <c r="A883" s="465"/>
      <c r="B883" s="537"/>
      <c r="C883" s="537"/>
      <c r="D883" s="371" t="s">
        <v>31</v>
      </c>
      <c r="E883" s="375">
        <f t="shared" si="32"/>
        <v>80</v>
      </c>
      <c r="F883" s="375">
        <v>80</v>
      </c>
      <c r="G883" s="375">
        <v>20</v>
      </c>
      <c r="H883" s="375">
        <v>0</v>
      </c>
      <c r="I883" s="374">
        <v>0</v>
      </c>
      <c r="J883" s="539"/>
      <c r="K883" s="15"/>
      <c r="L883" s="4"/>
      <c r="M883" s="4"/>
      <c r="N883" s="4"/>
      <c r="O883" s="4"/>
    </row>
    <row r="884" spans="1:15" s="5" customFormat="1" ht="21.75" customHeight="1" x14ac:dyDescent="0.3">
      <c r="A884" s="465"/>
      <c r="B884" s="537"/>
      <c r="C884" s="537"/>
      <c r="D884" s="371" t="s">
        <v>32</v>
      </c>
      <c r="E884" s="375">
        <f t="shared" si="32"/>
        <v>80</v>
      </c>
      <c r="F884" s="375">
        <v>80</v>
      </c>
      <c r="G884" s="375">
        <v>20</v>
      </c>
      <c r="H884" s="375">
        <v>0</v>
      </c>
      <c r="I884" s="374">
        <v>0</v>
      </c>
      <c r="J884" s="539"/>
      <c r="K884" s="15"/>
      <c r="L884" s="4"/>
      <c r="M884" s="4"/>
      <c r="N884" s="4"/>
      <c r="O884" s="4"/>
    </row>
    <row r="885" spans="1:15" s="5" customFormat="1" ht="46.5" customHeight="1" x14ac:dyDescent="0.3">
      <c r="A885" s="465"/>
      <c r="B885" s="537"/>
      <c r="C885" s="537"/>
      <c r="D885" s="371" t="s">
        <v>33</v>
      </c>
      <c r="E885" s="375">
        <f t="shared" si="32"/>
        <v>80</v>
      </c>
      <c r="F885" s="375">
        <v>80</v>
      </c>
      <c r="G885" s="375">
        <v>20</v>
      </c>
      <c r="H885" s="375">
        <v>0</v>
      </c>
      <c r="I885" s="374">
        <v>0</v>
      </c>
      <c r="J885" s="539"/>
      <c r="K885" s="15">
        <f>I885+H885+F885</f>
        <v>80</v>
      </c>
      <c r="L885" s="4"/>
      <c r="M885" s="4"/>
      <c r="N885" s="4"/>
      <c r="O885" s="4"/>
    </row>
    <row r="886" spans="1:15" s="5" customFormat="1" ht="26.85" customHeight="1" x14ac:dyDescent="0.3">
      <c r="A886" s="465">
        <v>3</v>
      </c>
      <c r="B886" s="468" t="s">
        <v>331</v>
      </c>
      <c r="C886" s="468" t="s">
        <v>332</v>
      </c>
      <c r="D886" s="86" t="s">
        <v>27</v>
      </c>
      <c r="E886" s="185">
        <f>E888+E889+E890+E891+E892+E893+E894+E895+E896</f>
        <v>630</v>
      </c>
      <c r="F886" s="185">
        <f>F888+F889+F890+F891+F892+F893+F894+F895+F896</f>
        <v>0</v>
      </c>
      <c r="G886" s="185">
        <f>G888+G889+G890+G891+G892+G893+G894+G895+G896</f>
        <v>0</v>
      </c>
      <c r="H886" s="185">
        <f>H888+H889+H890+H891+H892+H893+H894+H895+H896</f>
        <v>0</v>
      </c>
      <c r="I886" s="185">
        <f>I888+I889+I890+I891+I892+I893+I894+I895+I896</f>
        <v>630</v>
      </c>
      <c r="J886" s="540" t="s">
        <v>333</v>
      </c>
      <c r="K886" s="15">
        <f>I886+H886+F886</f>
        <v>630</v>
      </c>
      <c r="L886" s="4"/>
      <c r="M886" s="4"/>
      <c r="N886" s="4"/>
      <c r="O886" s="4"/>
    </row>
    <row r="887" spans="1:15" s="5" customFormat="1" ht="22.5" customHeight="1" x14ac:dyDescent="0.3">
      <c r="A887" s="465"/>
      <c r="B887" s="468"/>
      <c r="C887" s="468"/>
      <c r="D887" s="90" t="s">
        <v>17</v>
      </c>
      <c r="E887" s="184"/>
      <c r="F887" s="184"/>
      <c r="G887" s="184"/>
      <c r="H887" s="184"/>
      <c r="I887" s="184"/>
      <c r="J887" s="540"/>
      <c r="K887" s="15">
        <f>I887+H887+F887</f>
        <v>0</v>
      </c>
      <c r="L887" s="4"/>
      <c r="M887" s="4"/>
      <c r="N887" s="4"/>
      <c r="O887" s="4"/>
    </row>
    <row r="888" spans="1:15" s="5" customFormat="1" ht="29.1" customHeight="1" x14ac:dyDescent="0.3">
      <c r="A888" s="465"/>
      <c r="B888" s="468"/>
      <c r="C888" s="468"/>
      <c r="D888" s="90" t="s">
        <v>29</v>
      </c>
      <c r="E888" s="184">
        <f t="shared" ref="E888:E896" si="33">I888</f>
        <v>70</v>
      </c>
      <c r="F888" s="184">
        <v>0</v>
      </c>
      <c r="G888" s="184">
        <v>0</v>
      </c>
      <c r="H888" s="184">
        <v>0</v>
      </c>
      <c r="I888" s="184">
        <v>70</v>
      </c>
      <c r="J888" s="540"/>
      <c r="K888" s="15">
        <f>I888+H888+F888</f>
        <v>70</v>
      </c>
      <c r="L888" s="4"/>
      <c r="M888" s="4"/>
      <c r="N888" s="4"/>
      <c r="O888" s="4"/>
    </row>
    <row r="889" spans="1:15" s="5" customFormat="1" ht="30.15" customHeight="1" x14ac:dyDescent="0.3">
      <c r="A889" s="465"/>
      <c r="B889" s="468"/>
      <c r="C889" s="468"/>
      <c r="D889" s="90" t="s">
        <v>18</v>
      </c>
      <c r="E889" s="184">
        <f t="shared" si="33"/>
        <v>70</v>
      </c>
      <c r="F889" s="184">
        <v>0</v>
      </c>
      <c r="G889" s="184">
        <v>0</v>
      </c>
      <c r="H889" s="184">
        <v>0</v>
      </c>
      <c r="I889" s="184">
        <v>70</v>
      </c>
      <c r="J889" s="540"/>
      <c r="K889" s="15"/>
      <c r="L889" s="4"/>
      <c r="M889" s="4"/>
      <c r="N889" s="4"/>
      <c r="O889" s="4"/>
    </row>
    <row r="890" spans="1:15" s="5" customFormat="1" ht="26.85" customHeight="1" x14ac:dyDescent="0.3">
      <c r="A890" s="465"/>
      <c r="B890" s="468"/>
      <c r="C890" s="468"/>
      <c r="D890" s="90" t="s">
        <v>19</v>
      </c>
      <c r="E890" s="184">
        <f t="shared" si="33"/>
        <v>70</v>
      </c>
      <c r="F890" s="184">
        <v>0</v>
      </c>
      <c r="G890" s="184">
        <v>0</v>
      </c>
      <c r="H890" s="184">
        <v>0</v>
      </c>
      <c r="I890" s="184">
        <v>70</v>
      </c>
      <c r="J890" s="540"/>
      <c r="K890" s="15"/>
      <c r="L890" s="4"/>
      <c r="M890" s="4"/>
      <c r="N890" s="4"/>
      <c r="O890" s="4"/>
    </row>
    <row r="891" spans="1:15" s="5" customFormat="1" ht="30.15" customHeight="1" x14ac:dyDescent="0.3">
      <c r="A891" s="465"/>
      <c r="B891" s="468"/>
      <c r="C891" s="468"/>
      <c r="D891" s="90" t="s">
        <v>20</v>
      </c>
      <c r="E891" s="184">
        <f t="shared" si="33"/>
        <v>70</v>
      </c>
      <c r="F891" s="184">
        <v>0</v>
      </c>
      <c r="G891" s="184">
        <v>0</v>
      </c>
      <c r="H891" s="184">
        <v>0</v>
      </c>
      <c r="I891" s="184">
        <v>70</v>
      </c>
      <c r="J891" s="540"/>
      <c r="K891" s="15"/>
      <c r="L891" s="4"/>
      <c r="M891" s="4"/>
      <c r="N891" s="4"/>
      <c r="O891" s="4"/>
    </row>
    <row r="892" spans="1:15" s="5" customFormat="1" ht="24.75" customHeight="1" x14ac:dyDescent="0.3">
      <c r="A892" s="465"/>
      <c r="B892" s="468"/>
      <c r="C892" s="468"/>
      <c r="D892" s="90" t="s">
        <v>21</v>
      </c>
      <c r="E892" s="184">
        <f t="shared" si="33"/>
        <v>70</v>
      </c>
      <c r="F892" s="184">
        <v>0</v>
      </c>
      <c r="G892" s="184">
        <v>0</v>
      </c>
      <c r="H892" s="184">
        <v>0</v>
      </c>
      <c r="I892" s="184">
        <v>70</v>
      </c>
      <c r="J892" s="540"/>
      <c r="K892" s="15"/>
      <c r="L892" s="4"/>
      <c r="M892" s="4"/>
      <c r="N892" s="4"/>
      <c r="O892" s="4"/>
    </row>
    <row r="893" spans="1:15" s="5" customFormat="1" ht="22.5" customHeight="1" x14ac:dyDescent="0.3">
      <c r="A893" s="465"/>
      <c r="B893" s="468"/>
      <c r="C893" s="468"/>
      <c r="D893" s="90" t="s">
        <v>30</v>
      </c>
      <c r="E893" s="184">
        <f t="shared" si="33"/>
        <v>70</v>
      </c>
      <c r="F893" s="184">
        <v>0</v>
      </c>
      <c r="G893" s="184">
        <v>0</v>
      </c>
      <c r="H893" s="184">
        <v>0</v>
      </c>
      <c r="I893" s="184">
        <v>70</v>
      </c>
      <c r="J893" s="540"/>
      <c r="K893" s="15"/>
      <c r="L893" s="4"/>
      <c r="M893" s="4"/>
      <c r="N893" s="4"/>
      <c r="O893" s="4"/>
    </row>
    <row r="894" spans="1:15" s="5" customFormat="1" ht="30.15" customHeight="1" x14ac:dyDescent="0.3">
      <c r="A894" s="465"/>
      <c r="B894" s="468"/>
      <c r="C894" s="468"/>
      <c r="D894" s="90" t="s">
        <v>31</v>
      </c>
      <c r="E894" s="184">
        <f t="shared" si="33"/>
        <v>70</v>
      </c>
      <c r="F894" s="184">
        <v>0</v>
      </c>
      <c r="G894" s="184">
        <v>0</v>
      </c>
      <c r="H894" s="184">
        <v>0</v>
      </c>
      <c r="I894" s="184">
        <v>70</v>
      </c>
      <c r="J894" s="540"/>
      <c r="K894" s="15"/>
      <c r="L894" s="4"/>
      <c r="M894" s="4"/>
      <c r="N894" s="4"/>
      <c r="O894" s="4"/>
    </row>
    <row r="895" spans="1:15" s="5" customFormat="1" ht="25.95" customHeight="1" x14ac:dyDescent="0.3">
      <c r="A895" s="465"/>
      <c r="B895" s="468"/>
      <c r="C895" s="468"/>
      <c r="D895" s="90" t="s">
        <v>32</v>
      </c>
      <c r="E895" s="184">
        <f t="shared" si="33"/>
        <v>70</v>
      </c>
      <c r="F895" s="184">
        <v>0</v>
      </c>
      <c r="G895" s="184">
        <v>0</v>
      </c>
      <c r="H895" s="184">
        <v>0</v>
      </c>
      <c r="I895" s="184">
        <v>70</v>
      </c>
      <c r="J895" s="540"/>
      <c r="K895" s="15">
        <f t="shared" ref="K895:K909" si="34">I895+H895+F895</f>
        <v>70</v>
      </c>
      <c r="L895" s="4"/>
      <c r="M895" s="4"/>
      <c r="N895" s="4"/>
      <c r="O895" s="4"/>
    </row>
    <row r="896" spans="1:15" s="5" customFormat="1" ht="29.1" customHeight="1" x14ac:dyDescent="0.3">
      <c r="A896" s="465"/>
      <c r="B896" s="468"/>
      <c r="C896" s="468"/>
      <c r="D896" s="90" t="s">
        <v>33</v>
      </c>
      <c r="E896" s="184">
        <f t="shared" si="33"/>
        <v>70</v>
      </c>
      <c r="F896" s="184">
        <v>0</v>
      </c>
      <c r="G896" s="184">
        <v>0</v>
      </c>
      <c r="H896" s="184">
        <v>0</v>
      </c>
      <c r="I896" s="184">
        <v>70</v>
      </c>
      <c r="J896" s="540"/>
      <c r="K896" s="15">
        <f t="shared" si="34"/>
        <v>70</v>
      </c>
      <c r="L896" s="4"/>
      <c r="M896" s="4"/>
      <c r="N896" s="4"/>
      <c r="O896" s="4"/>
    </row>
    <row r="897" spans="1:15" s="5" customFormat="1" ht="18.149999999999999" customHeight="1" x14ac:dyDescent="0.3">
      <c r="A897" s="541"/>
      <c r="B897" s="419" t="s">
        <v>334</v>
      </c>
      <c r="C897" s="419"/>
      <c r="D897" s="22" t="s">
        <v>335</v>
      </c>
      <c r="E897" s="194">
        <f>E899+E900+E901+E902+E903+E904+E905+E906+E907+E908</f>
        <v>1540.4</v>
      </c>
      <c r="F897" s="194">
        <f>F899+F900+F901+F902+F903+F904+F905+F906+F907+F908</f>
        <v>731.4</v>
      </c>
      <c r="G897" s="194">
        <f>G899+G900+G901+G902+G903+G904+G905+G906+G907+G908</f>
        <v>179</v>
      </c>
      <c r="H897" s="194">
        <f>H899+H900+H901+H902+H903+H904+H905+H906+H907+H908</f>
        <v>0</v>
      </c>
      <c r="I897" s="194">
        <f>I899+I900+I901+I902+I903+I904+I905+I906+I907+I908</f>
        <v>630</v>
      </c>
      <c r="J897" s="542"/>
      <c r="K897" s="15">
        <f t="shared" si="34"/>
        <v>1361.4</v>
      </c>
      <c r="L897" s="4"/>
      <c r="M897" s="4"/>
      <c r="N897" s="4"/>
      <c r="O897" s="4"/>
    </row>
    <row r="898" spans="1:15" s="5" customFormat="1" ht="20.399999999999999" customHeight="1" x14ac:dyDescent="0.3">
      <c r="A898" s="541"/>
      <c r="B898" s="419"/>
      <c r="C898" s="419"/>
      <c r="D898" s="22" t="s">
        <v>17</v>
      </c>
      <c r="E898" s="195"/>
      <c r="F898" s="196"/>
      <c r="G898" s="196"/>
      <c r="H898" s="196"/>
      <c r="I898" s="197"/>
      <c r="J898" s="542"/>
      <c r="K898" s="15">
        <f t="shared" si="34"/>
        <v>0</v>
      </c>
      <c r="L898" s="4"/>
      <c r="M898" s="4"/>
      <c r="N898" s="4"/>
      <c r="O898" s="4"/>
    </row>
    <row r="899" spans="1:15" s="5" customFormat="1" ht="19.350000000000001" customHeight="1" x14ac:dyDescent="0.3">
      <c r="A899" s="541"/>
      <c r="B899" s="419"/>
      <c r="C899" s="419"/>
      <c r="D899" s="22" t="s">
        <v>23</v>
      </c>
      <c r="E899" s="194">
        <f t="shared" ref="E899:E908" si="35">F899+G899+H899+I899</f>
        <v>25.400000000000002</v>
      </c>
      <c r="F899" s="194">
        <f>F866</f>
        <v>21.6</v>
      </c>
      <c r="G899" s="194">
        <f>G866</f>
        <v>3.8</v>
      </c>
      <c r="H899" s="194">
        <f>H866</f>
        <v>0</v>
      </c>
      <c r="I899" s="194">
        <f>I866</f>
        <v>0</v>
      </c>
      <c r="J899" s="542"/>
      <c r="K899" s="15">
        <f t="shared" si="34"/>
        <v>21.6</v>
      </c>
      <c r="L899" s="4"/>
      <c r="M899" s="4"/>
      <c r="N899" s="4"/>
      <c r="O899" s="4"/>
    </row>
    <row r="900" spans="1:15" s="5" customFormat="1" ht="24.75" customHeight="1" x14ac:dyDescent="0.3">
      <c r="A900" s="541"/>
      <c r="B900" s="419"/>
      <c r="C900" s="419"/>
      <c r="D900" s="22" t="s">
        <v>29</v>
      </c>
      <c r="E900" s="194">
        <f t="shared" si="35"/>
        <v>155</v>
      </c>
      <c r="F900" s="194">
        <f t="shared" ref="F900:H908" si="36">F877</f>
        <v>69.8</v>
      </c>
      <c r="G900" s="194">
        <f t="shared" si="36"/>
        <v>15.2</v>
      </c>
      <c r="H900" s="194">
        <f t="shared" si="36"/>
        <v>0</v>
      </c>
      <c r="I900" s="194">
        <f>I888</f>
        <v>70</v>
      </c>
      <c r="J900" s="542"/>
      <c r="K900" s="15">
        <f t="shared" si="34"/>
        <v>139.80000000000001</v>
      </c>
      <c r="L900" s="4"/>
      <c r="M900" s="4"/>
      <c r="N900" s="4"/>
      <c r="O900" s="4"/>
    </row>
    <row r="901" spans="1:15" s="5" customFormat="1" ht="21.6" customHeight="1" x14ac:dyDescent="0.3">
      <c r="A901" s="541"/>
      <c r="B901" s="419"/>
      <c r="C901" s="419"/>
      <c r="D901" s="22" t="s">
        <v>18</v>
      </c>
      <c r="E901" s="194">
        <f t="shared" si="35"/>
        <v>170</v>
      </c>
      <c r="F901" s="194">
        <f t="shared" si="36"/>
        <v>80</v>
      </c>
      <c r="G901" s="194">
        <f t="shared" si="36"/>
        <v>20</v>
      </c>
      <c r="H901" s="194">
        <f t="shared" si="36"/>
        <v>0</v>
      </c>
      <c r="I901" s="194">
        <f t="shared" ref="I901:I906" si="37">I890</f>
        <v>70</v>
      </c>
      <c r="J901" s="542"/>
      <c r="K901" s="15">
        <f t="shared" si="34"/>
        <v>150</v>
      </c>
      <c r="L901" s="4"/>
      <c r="M901" s="4"/>
      <c r="N901" s="4"/>
      <c r="O901" s="4"/>
    </row>
    <row r="902" spans="1:15" s="5" customFormat="1" ht="18.75" customHeight="1" x14ac:dyDescent="0.3">
      <c r="A902" s="541"/>
      <c r="B902" s="419"/>
      <c r="C902" s="419"/>
      <c r="D902" s="22" t="s">
        <v>19</v>
      </c>
      <c r="E902" s="194">
        <f t="shared" si="35"/>
        <v>170</v>
      </c>
      <c r="F902" s="194">
        <f t="shared" si="36"/>
        <v>80</v>
      </c>
      <c r="G902" s="194">
        <f t="shared" si="36"/>
        <v>20</v>
      </c>
      <c r="H902" s="194">
        <f t="shared" si="36"/>
        <v>0</v>
      </c>
      <c r="I902" s="194">
        <f t="shared" si="37"/>
        <v>70</v>
      </c>
      <c r="J902" s="542"/>
      <c r="K902" s="15">
        <f t="shared" si="34"/>
        <v>150</v>
      </c>
      <c r="L902" s="4"/>
      <c r="M902" s="4"/>
      <c r="N902" s="4"/>
      <c r="O902" s="4"/>
    </row>
    <row r="903" spans="1:15" s="5" customFormat="1" ht="23.7" customHeight="1" x14ac:dyDescent="0.3">
      <c r="A903" s="541"/>
      <c r="B903" s="419"/>
      <c r="C903" s="419"/>
      <c r="D903" s="22" t="s">
        <v>20</v>
      </c>
      <c r="E903" s="194">
        <f t="shared" si="35"/>
        <v>170</v>
      </c>
      <c r="F903" s="194">
        <f t="shared" si="36"/>
        <v>80</v>
      </c>
      <c r="G903" s="194">
        <f t="shared" si="36"/>
        <v>20</v>
      </c>
      <c r="H903" s="194">
        <f t="shared" si="36"/>
        <v>0</v>
      </c>
      <c r="I903" s="194">
        <f t="shared" si="37"/>
        <v>70</v>
      </c>
      <c r="J903" s="542"/>
      <c r="K903" s="15">
        <f t="shared" si="34"/>
        <v>150</v>
      </c>
      <c r="L903" s="4"/>
      <c r="M903" s="4"/>
      <c r="N903" s="4"/>
      <c r="O903" s="4"/>
    </row>
    <row r="904" spans="1:15" s="5" customFormat="1" ht="17.25" customHeight="1" x14ac:dyDescent="0.3">
      <c r="A904" s="541"/>
      <c r="B904" s="419"/>
      <c r="C904" s="419"/>
      <c r="D904" s="22" t="s">
        <v>21</v>
      </c>
      <c r="E904" s="194">
        <f t="shared" si="35"/>
        <v>170</v>
      </c>
      <c r="F904" s="194">
        <f t="shared" si="36"/>
        <v>80</v>
      </c>
      <c r="G904" s="194">
        <f t="shared" si="36"/>
        <v>20</v>
      </c>
      <c r="H904" s="194">
        <f t="shared" si="36"/>
        <v>0</v>
      </c>
      <c r="I904" s="194">
        <f t="shared" si="37"/>
        <v>70</v>
      </c>
      <c r="J904" s="542"/>
      <c r="K904" s="15">
        <f t="shared" si="34"/>
        <v>150</v>
      </c>
      <c r="L904" s="4"/>
      <c r="M904" s="4"/>
      <c r="N904" s="4"/>
      <c r="O904" s="4"/>
    </row>
    <row r="905" spans="1:15" s="5" customFormat="1" ht="21.75" customHeight="1" x14ac:dyDescent="0.3">
      <c r="A905" s="541"/>
      <c r="B905" s="419"/>
      <c r="C905" s="419"/>
      <c r="D905" s="22" t="s">
        <v>30</v>
      </c>
      <c r="E905" s="194">
        <f t="shared" si="35"/>
        <v>170</v>
      </c>
      <c r="F905" s="194">
        <f t="shared" si="36"/>
        <v>80</v>
      </c>
      <c r="G905" s="194">
        <f t="shared" si="36"/>
        <v>20</v>
      </c>
      <c r="H905" s="194">
        <f t="shared" si="36"/>
        <v>0</v>
      </c>
      <c r="I905" s="194">
        <f t="shared" si="37"/>
        <v>70</v>
      </c>
      <c r="J905" s="542"/>
      <c r="K905" s="15">
        <f t="shared" si="34"/>
        <v>150</v>
      </c>
      <c r="L905" s="4"/>
      <c r="M905" s="4"/>
      <c r="N905" s="4"/>
      <c r="O905" s="4"/>
    </row>
    <row r="906" spans="1:15" s="5" customFormat="1" ht="21" customHeight="1" x14ac:dyDescent="0.3">
      <c r="A906" s="541"/>
      <c r="B906" s="419"/>
      <c r="C906" s="419"/>
      <c r="D906" s="22" t="s">
        <v>31</v>
      </c>
      <c r="E906" s="194">
        <f t="shared" si="35"/>
        <v>170</v>
      </c>
      <c r="F906" s="194">
        <f t="shared" si="36"/>
        <v>80</v>
      </c>
      <c r="G906" s="194">
        <f t="shared" si="36"/>
        <v>20</v>
      </c>
      <c r="H906" s="194">
        <f t="shared" si="36"/>
        <v>0</v>
      </c>
      <c r="I906" s="194">
        <f t="shared" si="37"/>
        <v>70</v>
      </c>
      <c r="J906" s="542"/>
      <c r="K906" s="15">
        <f t="shared" si="34"/>
        <v>150</v>
      </c>
      <c r="L906" s="4"/>
      <c r="M906" s="4"/>
      <c r="N906" s="4"/>
      <c r="O906" s="4"/>
    </row>
    <row r="907" spans="1:15" s="5" customFormat="1" ht="18.149999999999999" customHeight="1" x14ac:dyDescent="0.3">
      <c r="A907" s="541"/>
      <c r="B907" s="419"/>
      <c r="C907" s="419"/>
      <c r="D907" s="22" t="s">
        <v>32</v>
      </c>
      <c r="E907" s="194">
        <f t="shared" si="35"/>
        <v>170</v>
      </c>
      <c r="F907" s="194">
        <f t="shared" si="36"/>
        <v>80</v>
      </c>
      <c r="G907" s="194">
        <f t="shared" si="36"/>
        <v>20</v>
      </c>
      <c r="H907" s="194">
        <f t="shared" si="36"/>
        <v>0</v>
      </c>
      <c r="I907" s="194">
        <f>I895</f>
        <v>70</v>
      </c>
      <c r="J907" s="542"/>
      <c r="K907" s="15">
        <f t="shared" si="34"/>
        <v>150</v>
      </c>
      <c r="L907" s="4"/>
      <c r="M907" s="4"/>
      <c r="N907" s="4"/>
      <c r="O907" s="4"/>
    </row>
    <row r="908" spans="1:15" s="5" customFormat="1" ht="23.25" customHeight="1" x14ac:dyDescent="0.3">
      <c r="A908" s="541"/>
      <c r="B908" s="419"/>
      <c r="C908" s="419"/>
      <c r="D908" s="22" t="s">
        <v>33</v>
      </c>
      <c r="E908" s="194">
        <f t="shared" si="35"/>
        <v>170</v>
      </c>
      <c r="F908" s="194">
        <f t="shared" si="36"/>
        <v>80</v>
      </c>
      <c r="G908" s="194">
        <f t="shared" si="36"/>
        <v>20</v>
      </c>
      <c r="H908" s="194">
        <f t="shared" si="36"/>
        <v>0</v>
      </c>
      <c r="I908" s="194">
        <f>I896</f>
        <v>70</v>
      </c>
      <c r="J908" s="542"/>
      <c r="K908" s="15">
        <f t="shared" si="34"/>
        <v>150</v>
      </c>
      <c r="L908" s="4"/>
      <c r="M908" s="4"/>
      <c r="N908" s="4"/>
      <c r="O908" s="4"/>
    </row>
    <row r="909" spans="1:15" s="5" customFormat="1" ht="18.75" hidden="1" customHeight="1" x14ac:dyDescent="0.3">
      <c r="A909" s="198"/>
      <c r="B909" s="199" t="s">
        <v>336</v>
      </c>
      <c r="C909" s="199"/>
      <c r="D909" s="200"/>
      <c r="E909" s="201">
        <f>E897+E852</f>
        <v>5411.8380000000006</v>
      </c>
      <c r="F909" s="201">
        <f>F897+F852</f>
        <v>929.4</v>
      </c>
      <c r="G909" s="201"/>
      <c r="H909" s="201">
        <f>H897+H852</f>
        <v>205.93960000000001</v>
      </c>
      <c r="I909" s="201">
        <f>I897+I852</f>
        <v>1860</v>
      </c>
      <c r="J909" s="202"/>
      <c r="K909" s="15">
        <f t="shared" si="34"/>
        <v>2995.3396000000002</v>
      </c>
      <c r="L909" s="4"/>
      <c r="M909" s="4"/>
      <c r="N909" s="4"/>
      <c r="O909" s="4"/>
    </row>
    <row r="910" spans="1:15" s="16" customFormat="1" ht="27" customHeight="1" x14ac:dyDescent="0.3">
      <c r="A910" s="543" t="s">
        <v>337</v>
      </c>
      <c r="B910" s="543"/>
      <c r="C910" s="543"/>
      <c r="D910" s="543"/>
      <c r="E910" s="543"/>
      <c r="F910" s="543"/>
      <c r="G910" s="543"/>
      <c r="H910" s="543"/>
      <c r="I910" s="543"/>
      <c r="J910" s="543"/>
      <c r="K910" s="15"/>
      <c r="L910" s="15"/>
      <c r="M910" s="15"/>
      <c r="N910" s="15"/>
      <c r="O910" s="15"/>
    </row>
    <row r="911" spans="1:15" s="16" customFormat="1" ht="30" customHeight="1" x14ac:dyDescent="0.3">
      <c r="A911" s="544">
        <v>1</v>
      </c>
      <c r="B911" s="544" t="s">
        <v>338</v>
      </c>
      <c r="C911" s="544" t="s">
        <v>26</v>
      </c>
      <c r="D911" s="204" t="s">
        <v>27</v>
      </c>
      <c r="E911" s="205">
        <f>SUM(E913:E922)</f>
        <v>1396.1000000000001</v>
      </c>
      <c r="F911" s="205">
        <f>SUM(F913:F922)</f>
        <v>0</v>
      </c>
      <c r="G911" s="205">
        <f>SUM(G913:G922)</f>
        <v>1354.1000000000001</v>
      </c>
      <c r="H911" s="205">
        <f>SUM(H913:H922)</f>
        <v>42</v>
      </c>
      <c r="I911" s="205">
        <v>0</v>
      </c>
      <c r="J911" s="544" t="s">
        <v>339</v>
      </c>
      <c r="K911" s="545" t="s">
        <v>340</v>
      </c>
      <c r="L911" s="15"/>
      <c r="M911" s="15"/>
      <c r="N911" s="15"/>
      <c r="O911" s="15"/>
    </row>
    <row r="912" spans="1:15" s="16" customFormat="1" ht="23.25" customHeight="1" x14ac:dyDescent="0.3">
      <c r="A912" s="544"/>
      <c r="B912" s="544"/>
      <c r="C912" s="544"/>
      <c r="D912" s="203" t="s">
        <v>17</v>
      </c>
      <c r="E912" s="206" t="s">
        <v>28</v>
      </c>
      <c r="F912" s="203" t="s">
        <v>28</v>
      </c>
      <c r="G912" s="203"/>
      <c r="H912" s="203" t="s">
        <v>28</v>
      </c>
      <c r="I912" s="203" t="s">
        <v>28</v>
      </c>
      <c r="J912" s="544"/>
      <c r="K912" s="545"/>
      <c r="L912" s="15"/>
      <c r="M912" s="15"/>
      <c r="N912" s="15"/>
      <c r="O912" s="15"/>
    </row>
    <row r="913" spans="1:15" s="16" customFormat="1" ht="27.75" customHeight="1" x14ac:dyDescent="0.3">
      <c r="A913" s="544"/>
      <c r="B913" s="544"/>
      <c r="C913" s="544"/>
      <c r="D913" s="203" t="s">
        <v>23</v>
      </c>
      <c r="E913" s="203">
        <f t="shared" ref="E913:E922" si="38">G913+H913</f>
        <v>51.5</v>
      </c>
      <c r="F913" s="203">
        <v>0</v>
      </c>
      <c r="G913" s="203">
        <v>50</v>
      </c>
      <c r="H913" s="203">
        <v>1.5</v>
      </c>
      <c r="I913" s="203">
        <v>0</v>
      </c>
      <c r="J913" s="544"/>
      <c r="K913" s="545"/>
      <c r="L913" s="15"/>
      <c r="M913" s="15"/>
      <c r="N913" s="15"/>
      <c r="O913" s="15"/>
    </row>
    <row r="914" spans="1:15" s="16" customFormat="1" ht="24" customHeight="1" x14ac:dyDescent="0.3">
      <c r="A914" s="544"/>
      <c r="B914" s="544"/>
      <c r="C914" s="544"/>
      <c r="D914" s="203" t="s">
        <v>29</v>
      </c>
      <c r="E914" s="203">
        <f t="shared" si="38"/>
        <v>149.4</v>
      </c>
      <c r="F914" s="203">
        <v>0</v>
      </c>
      <c r="G914" s="203">
        <v>144.9</v>
      </c>
      <c r="H914" s="203">
        <v>4.5</v>
      </c>
      <c r="I914" s="203">
        <v>0</v>
      </c>
      <c r="J914" s="544"/>
      <c r="K914" s="545"/>
      <c r="L914" s="15"/>
      <c r="M914" s="15"/>
      <c r="N914" s="15"/>
      <c r="O914" s="15"/>
    </row>
    <row r="915" spans="1:15" s="16" customFormat="1" ht="25.5" customHeight="1" x14ac:dyDescent="0.3">
      <c r="A915" s="544"/>
      <c r="B915" s="544"/>
      <c r="C915" s="544"/>
      <c r="D915" s="203" t="s">
        <v>18</v>
      </c>
      <c r="E915" s="203">
        <f t="shared" si="38"/>
        <v>149.4</v>
      </c>
      <c r="F915" s="203">
        <v>0</v>
      </c>
      <c r="G915" s="203">
        <v>144.9</v>
      </c>
      <c r="H915" s="203">
        <v>4.5</v>
      </c>
      <c r="I915" s="203">
        <v>0</v>
      </c>
      <c r="J915" s="544"/>
      <c r="K915" s="545"/>
      <c r="L915" s="15"/>
      <c r="M915" s="15"/>
      <c r="N915" s="15"/>
      <c r="O915" s="15"/>
    </row>
    <row r="916" spans="1:15" s="16" customFormat="1" ht="24" customHeight="1" x14ac:dyDescent="0.3">
      <c r="A916" s="544"/>
      <c r="B916" s="544"/>
      <c r="C916" s="544"/>
      <c r="D916" s="203" t="s">
        <v>341</v>
      </c>
      <c r="E916" s="203">
        <f t="shared" si="38"/>
        <v>149.4</v>
      </c>
      <c r="F916" s="203">
        <v>0</v>
      </c>
      <c r="G916" s="203">
        <v>144.9</v>
      </c>
      <c r="H916" s="203">
        <v>4.5</v>
      </c>
      <c r="I916" s="203">
        <v>0</v>
      </c>
      <c r="J916" s="544"/>
      <c r="K916" s="545"/>
      <c r="L916" s="15"/>
      <c r="M916" s="15"/>
      <c r="N916" s="15"/>
      <c r="O916" s="15"/>
    </row>
    <row r="917" spans="1:15" s="16" customFormat="1" ht="21.75" customHeight="1" x14ac:dyDescent="0.3">
      <c r="A917" s="544"/>
      <c r="B917" s="544"/>
      <c r="C917" s="544"/>
      <c r="D917" s="203" t="s">
        <v>20</v>
      </c>
      <c r="E917" s="203">
        <f t="shared" si="38"/>
        <v>149.4</v>
      </c>
      <c r="F917" s="203">
        <v>0</v>
      </c>
      <c r="G917" s="203">
        <v>144.9</v>
      </c>
      <c r="H917" s="203">
        <v>4.5</v>
      </c>
      <c r="I917" s="203">
        <v>0</v>
      </c>
      <c r="J917" s="544"/>
      <c r="K917" s="545"/>
      <c r="L917" s="15"/>
      <c r="M917" s="15"/>
      <c r="N917" s="15"/>
      <c r="O917" s="15"/>
    </row>
    <row r="918" spans="1:15" s="16" customFormat="1" ht="21.75" customHeight="1" x14ac:dyDescent="0.3">
      <c r="A918" s="544"/>
      <c r="B918" s="544"/>
      <c r="C918" s="544"/>
      <c r="D918" s="203" t="s">
        <v>21</v>
      </c>
      <c r="E918" s="203">
        <f t="shared" si="38"/>
        <v>149.4</v>
      </c>
      <c r="F918" s="203">
        <v>0</v>
      </c>
      <c r="G918" s="203">
        <v>144.9</v>
      </c>
      <c r="H918" s="203">
        <v>4.5</v>
      </c>
      <c r="I918" s="203">
        <v>0</v>
      </c>
      <c r="J918" s="544"/>
      <c r="K918" s="545"/>
      <c r="L918" s="15"/>
      <c r="M918" s="15"/>
      <c r="N918" s="15"/>
      <c r="O918" s="15"/>
    </row>
    <row r="919" spans="1:15" s="16" customFormat="1" ht="24" customHeight="1" x14ac:dyDescent="0.3">
      <c r="A919" s="544"/>
      <c r="B919" s="544"/>
      <c r="C919" s="544"/>
      <c r="D919" s="203" t="s">
        <v>30</v>
      </c>
      <c r="E919" s="203">
        <f t="shared" si="38"/>
        <v>149.4</v>
      </c>
      <c r="F919" s="203">
        <v>0</v>
      </c>
      <c r="G919" s="203">
        <v>144.9</v>
      </c>
      <c r="H919" s="203">
        <v>4.5</v>
      </c>
      <c r="I919" s="203">
        <v>0</v>
      </c>
      <c r="J919" s="544"/>
      <c r="K919" s="545"/>
      <c r="L919" s="15"/>
      <c r="M919" s="15"/>
      <c r="N919" s="15"/>
      <c r="O919" s="15"/>
    </row>
    <row r="920" spans="1:15" s="16" customFormat="1" ht="27.75" customHeight="1" x14ac:dyDescent="0.3">
      <c r="A920" s="544"/>
      <c r="B920" s="544"/>
      <c r="C920" s="544"/>
      <c r="D920" s="203" t="s">
        <v>31</v>
      </c>
      <c r="E920" s="203">
        <f t="shared" si="38"/>
        <v>149.4</v>
      </c>
      <c r="F920" s="203">
        <v>0</v>
      </c>
      <c r="G920" s="203">
        <v>144.9</v>
      </c>
      <c r="H920" s="203">
        <v>4.5</v>
      </c>
      <c r="I920" s="203">
        <v>0</v>
      </c>
      <c r="J920" s="544"/>
      <c r="K920" s="545"/>
      <c r="L920" s="15"/>
      <c r="M920" s="15"/>
      <c r="N920" s="15"/>
      <c r="O920" s="15"/>
    </row>
    <row r="921" spans="1:15" s="16" customFormat="1" ht="27.75" customHeight="1" x14ac:dyDescent="0.3">
      <c r="A921" s="544"/>
      <c r="B921" s="544"/>
      <c r="C921" s="544"/>
      <c r="D921" s="203" t="s">
        <v>32</v>
      </c>
      <c r="E921" s="203">
        <f t="shared" si="38"/>
        <v>149.4</v>
      </c>
      <c r="F921" s="203">
        <v>0</v>
      </c>
      <c r="G921" s="203">
        <v>144.9</v>
      </c>
      <c r="H921" s="203">
        <v>4.5</v>
      </c>
      <c r="I921" s="203">
        <v>0</v>
      </c>
      <c r="J921" s="544"/>
      <c r="K921" s="545"/>
      <c r="L921" s="15"/>
      <c r="M921" s="15"/>
      <c r="N921" s="15"/>
      <c r="O921" s="15"/>
    </row>
    <row r="922" spans="1:15" s="16" customFormat="1" ht="27.75" customHeight="1" x14ac:dyDescent="0.3">
      <c r="A922" s="544"/>
      <c r="B922" s="544"/>
      <c r="C922" s="544"/>
      <c r="D922" s="203" t="s">
        <v>33</v>
      </c>
      <c r="E922" s="203">
        <f t="shared" si="38"/>
        <v>149.4</v>
      </c>
      <c r="F922" s="203">
        <v>0</v>
      </c>
      <c r="G922" s="203">
        <v>144.9</v>
      </c>
      <c r="H922" s="203">
        <v>4.5</v>
      </c>
      <c r="I922" s="203">
        <v>0</v>
      </c>
      <c r="J922" s="544"/>
      <c r="K922" s="545"/>
      <c r="L922" s="15"/>
      <c r="M922" s="15"/>
      <c r="N922" s="15"/>
      <c r="O922" s="15"/>
    </row>
    <row r="923" spans="1:15" s="16" customFormat="1" ht="25.5" customHeight="1" x14ac:dyDescent="0.3">
      <c r="A923" s="544">
        <v>2</v>
      </c>
      <c r="B923" s="544" t="s">
        <v>342</v>
      </c>
      <c r="C923" s="544" t="s">
        <v>26</v>
      </c>
      <c r="D923" s="204" t="s">
        <v>27</v>
      </c>
      <c r="E923" s="205">
        <f>SUM(E925:E933)</f>
        <v>1482.3437999999999</v>
      </c>
      <c r="F923" s="205">
        <f>SUM(F925:F933)</f>
        <v>0</v>
      </c>
      <c r="G923" s="205">
        <f>SUM(G925:G933)</f>
        <v>1481.0082000000002</v>
      </c>
      <c r="H923" s="205">
        <f>SUM(H925:H933)</f>
        <v>1.3356000000000003</v>
      </c>
      <c r="I923" s="205">
        <v>0</v>
      </c>
      <c r="J923" s="544" t="s">
        <v>343</v>
      </c>
      <c r="K923" s="546" t="s">
        <v>344</v>
      </c>
      <c r="L923" s="15"/>
      <c r="M923" s="15"/>
      <c r="N923" s="15"/>
      <c r="O923" s="15"/>
    </row>
    <row r="924" spans="1:15" s="16" customFormat="1" ht="23.25" customHeight="1" x14ac:dyDescent="0.3">
      <c r="A924" s="544"/>
      <c r="B924" s="544"/>
      <c r="C924" s="544"/>
      <c r="D924" s="203" t="s">
        <v>17</v>
      </c>
      <c r="E924" s="206" t="s">
        <v>28</v>
      </c>
      <c r="F924" s="203" t="s">
        <v>28</v>
      </c>
      <c r="G924" s="203"/>
      <c r="H924" s="203" t="s">
        <v>28</v>
      </c>
      <c r="I924" s="203" t="s">
        <v>28</v>
      </c>
      <c r="J924" s="544"/>
      <c r="K924" s="546"/>
      <c r="L924" s="15"/>
      <c r="M924" s="15"/>
      <c r="N924" s="15"/>
      <c r="O924" s="15"/>
    </row>
    <row r="925" spans="1:15" s="16" customFormat="1" ht="27.75" customHeight="1" x14ac:dyDescent="0.3">
      <c r="A925" s="544"/>
      <c r="B925" s="544"/>
      <c r="C925" s="544"/>
      <c r="D925" s="203" t="s">
        <v>29</v>
      </c>
      <c r="E925" s="203">
        <f t="shared" ref="E925:E933" si="39">G925+H925</f>
        <v>20.599999999999998</v>
      </c>
      <c r="F925" s="203">
        <v>0</v>
      </c>
      <c r="G925" s="203">
        <v>20.435199999999998</v>
      </c>
      <c r="H925" s="203">
        <v>0.1648</v>
      </c>
      <c r="I925" s="203">
        <v>0</v>
      </c>
      <c r="J925" s="544"/>
      <c r="K925" s="546"/>
      <c r="L925" s="15"/>
      <c r="M925" s="15"/>
      <c r="N925" s="15"/>
      <c r="O925" s="15"/>
    </row>
    <row r="926" spans="1:15" s="16" customFormat="1" ht="24" customHeight="1" x14ac:dyDescent="0.3">
      <c r="A926" s="544"/>
      <c r="B926" s="544"/>
      <c r="C926" s="544"/>
      <c r="D926" s="203" t="s">
        <v>18</v>
      </c>
      <c r="E926" s="203">
        <f t="shared" si="39"/>
        <v>450.35892000000001</v>
      </c>
      <c r="F926" s="203">
        <v>0</v>
      </c>
      <c r="G926" s="203">
        <f>450.9*99.8%</f>
        <v>449.9982</v>
      </c>
      <c r="H926" s="203">
        <f>450.9*0.08%</f>
        <v>0.36071999999999999</v>
      </c>
      <c r="I926" s="203">
        <v>0</v>
      </c>
      <c r="J926" s="544"/>
      <c r="K926" s="546"/>
      <c r="L926" s="15"/>
      <c r="M926" s="15"/>
      <c r="N926" s="15"/>
      <c r="O926" s="15"/>
    </row>
    <row r="927" spans="1:15" s="16" customFormat="1" ht="25.5" customHeight="1" x14ac:dyDescent="0.3">
      <c r="A927" s="544"/>
      <c r="B927" s="544"/>
      <c r="C927" s="544"/>
      <c r="D927" s="203" t="s">
        <v>19</v>
      </c>
      <c r="E927" s="203">
        <f t="shared" si="39"/>
        <v>407.31063999999998</v>
      </c>
      <c r="F927" s="203">
        <v>0</v>
      </c>
      <c r="G927" s="203">
        <f>407.8*99.8%</f>
        <v>406.98439999999999</v>
      </c>
      <c r="H927" s="203">
        <f>407.8*0.08%</f>
        <v>0.32624000000000003</v>
      </c>
      <c r="I927" s="203">
        <v>0</v>
      </c>
      <c r="J927" s="544"/>
      <c r="K927" s="546"/>
      <c r="L927" s="15"/>
      <c r="M927" s="15"/>
      <c r="N927" s="15"/>
      <c r="O927" s="15"/>
    </row>
    <row r="928" spans="1:15" s="16" customFormat="1" ht="24" customHeight="1" x14ac:dyDescent="0.3">
      <c r="A928" s="544"/>
      <c r="B928" s="544"/>
      <c r="C928" s="544"/>
      <c r="D928" s="203" t="s">
        <v>20</v>
      </c>
      <c r="E928" s="203">
        <f t="shared" si="39"/>
        <v>100.67904</v>
      </c>
      <c r="F928" s="203">
        <v>0</v>
      </c>
      <c r="G928" s="203">
        <f t="shared" ref="G928:G933" si="40">100.8*99.8%</f>
        <v>100.5984</v>
      </c>
      <c r="H928" s="203">
        <f t="shared" ref="H928:H933" si="41">100.8*0.08%</f>
        <v>8.0640000000000003E-2</v>
      </c>
      <c r="I928" s="203">
        <v>0</v>
      </c>
      <c r="J928" s="544"/>
      <c r="K928" s="546"/>
      <c r="L928" s="15"/>
      <c r="M928" s="15"/>
      <c r="N928" s="15"/>
      <c r="O928" s="15"/>
    </row>
    <row r="929" spans="1:15" s="16" customFormat="1" ht="21.75" customHeight="1" x14ac:dyDescent="0.3">
      <c r="A929" s="544"/>
      <c r="B929" s="544"/>
      <c r="C929" s="544"/>
      <c r="D929" s="203" t="s">
        <v>21</v>
      </c>
      <c r="E929" s="203">
        <f t="shared" si="39"/>
        <v>100.67904</v>
      </c>
      <c r="F929" s="203">
        <v>0</v>
      </c>
      <c r="G929" s="203">
        <f t="shared" si="40"/>
        <v>100.5984</v>
      </c>
      <c r="H929" s="203">
        <f t="shared" si="41"/>
        <v>8.0640000000000003E-2</v>
      </c>
      <c r="I929" s="203">
        <v>0</v>
      </c>
      <c r="J929" s="544"/>
      <c r="K929" s="546"/>
      <c r="L929" s="15"/>
      <c r="M929" s="15"/>
      <c r="N929" s="15"/>
      <c r="O929" s="15"/>
    </row>
    <row r="930" spans="1:15" s="16" customFormat="1" ht="21.75" customHeight="1" x14ac:dyDescent="0.3">
      <c r="A930" s="544"/>
      <c r="B930" s="544"/>
      <c r="C930" s="544"/>
      <c r="D930" s="203" t="s">
        <v>30</v>
      </c>
      <c r="E930" s="203">
        <f t="shared" si="39"/>
        <v>100.67904</v>
      </c>
      <c r="F930" s="203">
        <v>0</v>
      </c>
      <c r="G930" s="203">
        <f t="shared" si="40"/>
        <v>100.5984</v>
      </c>
      <c r="H930" s="203">
        <f t="shared" si="41"/>
        <v>8.0640000000000003E-2</v>
      </c>
      <c r="I930" s="203">
        <v>0</v>
      </c>
      <c r="J930" s="544"/>
      <c r="K930" s="546"/>
      <c r="L930" s="15"/>
      <c r="M930" s="15"/>
      <c r="N930" s="15"/>
      <c r="O930" s="15"/>
    </row>
    <row r="931" spans="1:15" s="16" customFormat="1" ht="24" customHeight="1" x14ac:dyDescent="0.3">
      <c r="A931" s="544"/>
      <c r="B931" s="544"/>
      <c r="C931" s="544"/>
      <c r="D931" s="203" t="s">
        <v>31</v>
      </c>
      <c r="E931" s="203">
        <f t="shared" si="39"/>
        <v>100.67904</v>
      </c>
      <c r="F931" s="203">
        <v>0</v>
      </c>
      <c r="G931" s="203">
        <f t="shared" si="40"/>
        <v>100.5984</v>
      </c>
      <c r="H931" s="203">
        <f t="shared" si="41"/>
        <v>8.0640000000000003E-2</v>
      </c>
      <c r="I931" s="203">
        <v>0</v>
      </c>
      <c r="J931" s="544"/>
      <c r="K931" s="546"/>
      <c r="L931" s="15"/>
      <c r="M931" s="15"/>
      <c r="N931" s="15"/>
      <c r="O931" s="15"/>
    </row>
    <row r="932" spans="1:15" s="16" customFormat="1" ht="27.75" customHeight="1" x14ac:dyDescent="0.3">
      <c r="A932" s="544"/>
      <c r="B932" s="544"/>
      <c r="C932" s="544"/>
      <c r="D932" s="203" t="s">
        <v>32</v>
      </c>
      <c r="E932" s="203">
        <f t="shared" si="39"/>
        <v>100.67904</v>
      </c>
      <c r="F932" s="203">
        <v>0</v>
      </c>
      <c r="G932" s="203">
        <f t="shared" si="40"/>
        <v>100.5984</v>
      </c>
      <c r="H932" s="203">
        <f t="shared" si="41"/>
        <v>8.0640000000000003E-2</v>
      </c>
      <c r="I932" s="203">
        <v>0</v>
      </c>
      <c r="J932" s="544"/>
      <c r="K932" s="546"/>
      <c r="L932" s="15"/>
      <c r="M932" s="15"/>
      <c r="N932" s="15"/>
      <c r="O932" s="15"/>
    </row>
    <row r="933" spans="1:15" s="16" customFormat="1" ht="27.75" customHeight="1" x14ac:dyDescent="0.3">
      <c r="A933" s="544"/>
      <c r="B933" s="544"/>
      <c r="C933" s="544"/>
      <c r="D933" s="203" t="s">
        <v>33</v>
      </c>
      <c r="E933" s="203">
        <f t="shared" si="39"/>
        <v>100.67904</v>
      </c>
      <c r="F933" s="203">
        <v>0</v>
      </c>
      <c r="G933" s="203">
        <f t="shared" si="40"/>
        <v>100.5984</v>
      </c>
      <c r="H933" s="203">
        <f t="shared" si="41"/>
        <v>8.0640000000000003E-2</v>
      </c>
      <c r="I933" s="203">
        <v>0</v>
      </c>
      <c r="J933" s="544"/>
      <c r="K933" s="546"/>
      <c r="L933" s="15"/>
      <c r="M933" s="15"/>
      <c r="N933" s="15"/>
      <c r="O933" s="15"/>
    </row>
    <row r="934" spans="1:15" s="16" customFormat="1" ht="23.25" customHeight="1" x14ac:dyDescent="0.3">
      <c r="A934" s="547">
        <v>3</v>
      </c>
      <c r="B934" s="547" t="s">
        <v>345</v>
      </c>
      <c r="C934" s="547" t="s">
        <v>346</v>
      </c>
      <c r="D934" s="381" t="s">
        <v>211</v>
      </c>
      <c r="E934" s="381">
        <f>SUM(E936:E940)</f>
        <v>182</v>
      </c>
      <c r="F934" s="381">
        <f>SUM(F936:F940)</f>
        <v>0</v>
      </c>
      <c r="G934" s="381">
        <f>SUM(G936:G940)</f>
        <v>182</v>
      </c>
      <c r="H934" s="381">
        <f>SUM(H936:H940)</f>
        <v>0</v>
      </c>
      <c r="I934" s="381">
        <v>0</v>
      </c>
      <c r="J934" s="547" t="s">
        <v>347</v>
      </c>
      <c r="K934" s="548" t="s">
        <v>348</v>
      </c>
      <c r="L934" s="15"/>
      <c r="M934" s="15"/>
      <c r="N934" s="15"/>
      <c r="O934" s="15"/>
    </row>
    <row r="935" spans="1:15" s="16" customFormat="1" ht="18" customHeight="1" x14ac:dyDescent="0.3">
      <c r="A935" s="547"/>
      <c r="B935" s="547"/>
      <c r="C935" s="547"/>
      <c r="D935" s="382" t="s">
        <v>17</v>
      </c>
      <c r="E935" s="382" t="s">
        <v>28</v>
      </c>
      <c r="F935" s="382" t="s">
        <v>28</v>
      </c>
      <c r="G935" s="382"/>
      <c r="H935" s="382" t="s">
        <v>28</v>
      </c>
      <c r="I935" s="382" t="s">
        <v>28</v>
      </c>
      <c r="J935" s="547"/>
      <c r="K935" s="548"/>
      <c r="L935" s="15"/>
      <c r="M935" s="15"/>
      <c r="N935" s="15"/>
      <c r="O935" s="15"/>
    </row>
    <row r="936" spans="1:15" s="16" customFormat="1" ht="16.5" customHeight="1" x14ac:dyDescent="0.3">
      <c r="A936" s="547"/>
      <c r="B936" s="547"/>
      <c r="C936" s="547"/>
      <c r="D936" s="382" t="s">
        <v>29</v>
      </c>
      <c r="E936" s="382">
        <f>G936+H936</f>
        <v>12</v>
      </c>
      <c r="F936" s="382">
        <v>0</v>
      </c>
      <c r="G936" s="382">
        <v>12</v>
      </c>
      <c r="H936" s="382">
        <v>0</v>
      </c>
      <c r="I936" s="382">
        <v>0</v>
      </c>
      <c r="J936" s="547"/>
      <c r="K936" s="548"/>
      <c r="L936" s="15"/>
      <c r="M936" s="15"/>
      <c r="N936" s="15"/>
      <c r="O936" s="15"/>
    </row>
    <row r="937" spans="1:15" s="16" customFormat="1" ht="16.5" customHeight="1" x14ac:dyDescent="0.3">
      <c r="A937" s="547"/>
      <c r="B937" s="547"/>
      <c r="C937" s="547"/>
      <c r="D937" s="382" t="s">
        <v>18</v>
      </c>
      <c r="E937" s="382">
        <f>G937+H937</f>
        <v>85</v>
      </c>
      <c r="F937" s="382">
        <v>0</v>
      </c>
      <c r="G937" s="382">
        <v>85</v>
      </c>
      <c r="H937" s="382">
        <v>0</v>
      </c>
      <c r="I937" s="382">
        <v>0</v>
      </c>
      <c r="J937" s="547"/>
      <c r="K937" s="548"/>
      <c r="L937" s="15"/>
      <c r="M937" s="15"/>
      <c r="N937" s="15"/>
      <c r="O937" s="15"/>
    </row>
    <row r="938" spans="1:15" s="16" customFormat="1" ht="16.5" customHeight="1" x14ac:dyDescent="0.3">
      <c r="A938" s="547"/>
      <c r="B938" s="547"/>
      <c r="C938" s="547"/>
      <c r="D938" s="382" t="s">
        <v>19</v>
      </c>
      <c r="E938" s="382">
        <f>G938+H938</f>
        <v>85</v>
      </c>
      <c r="F938" s="382">
        <v>0</v>
      </c>
      <c r="G938" s="382">
        <v>85</v>
      </c>
      <c r="H938" s="382">
        <v>0</v>
      </c>
      <c r="I938" s="382">
        <v>0</v>
      </c>
      <c r="J938" s="547"/>
      <c r="K938" s="548"/>
      <c r="L938" s="15"/>
      <c r="M938" s="15"/>
      <c r="N938" s="15"/>
      <c r="O938" s="15"/>
    </row>
    <row r="939" spans="1:15" s="16" customFormat="1" ht="16.5" customHeight="1" x14ac:dyDescent="0.3">
      <c r="A939" s="547"/>
      <c r="B939" s="547"/>
      <c r="C939" s="547"/>
      <c r="D939" s="382" t="s">
        <v>20</v>
      </c>
      <c r="E939" s="382">
        <f>G939+H939</f>
        <v>0</v>
      </c>
      <c r="F939" s="382">
        <v>0</v>
      </c>
      <c r="G939" s="382">
        <v>0</v>
      </c>
      <c r="H939" s="382">
        <v>0</v>
      </c>
      <c r="I939" s="382">
        <v>0</v>
      </c>
      <c r="J939" s="547"/>
      <c r="K939" s="548"/>
      <c r="L939" s="15"/>
      <c r="M939" s="15"/>
      <c r="N939" s="15"/>
      <c r="O939" s="15"/>
    </row>
    <row r="940" spans="1:15" s="16" customFormat="1" ht="16.5" customHeight="1" x14ac:dyDescent="0.3">
      <c r="A940" s="547"/>
      <c r="B940" s="547"/>
      <c r="C940" s="547"/>
      <c r="D940" s="382" t="s">
        <v>21</v>
      </c>
      <c r="E940" s="382">
        <f>G940+H940</f>
        <v>0</v>
      </c>
      <c r="F940" s="382">
        <v>0</v>
      </c>
      <c r="G940" s="382">
        <v>0</v>
      </c>
      <c r="H940" s="382">
        <v>0</v>
      </c>
      <c r="I940" s="382">
        <v>0</v>
      </c>
      <c r="J940" s="547"/>
      <c r="K940" s="548"/>
      <c r="L940" s="15"/>
      <c r="M940" s="15"/>
      <c r="N940" s="15"/>
      <c r="O940" s="15"/>
    </row>
    <row r="941" spans="1:15" s="172" customFormat="1" ht="24.15" customHeight="1" x14ac:dyDescent="0.3">
      <c r="A941" s="549">
        <v>4</v>
      </c>
      <c r="B941" s="544" t="s">
        <v>349</v>
      </c>
      <c r="C941" s="544" t="s">
        <v>26</v>
      </c>
      <c r="D941" s="204" t="s">
        <v>350</v>
      </c>
      <c r="E941" s="204">
        <f>SUM(E943:E948)</f>
        <v>223.28540000000001</v>
      </c>
      <c r="F941" s="204">
        <f>SUM(F943:F948)</f>
        <v>0</v>
      </c>
      <c r="G941" s="204">
        <f>SUM(G943:G948)</f>
        <v>221.98700000000002</v>
      </c>
      <c r="H941" s="204">
        <f>SUM(H943:H948)</f>
        <v>1.2984</v>
      </c>
      <c r="I941" s="204">
        <f>SUM(I943:I948)</f>
        <v>0</v>
      </c>
      <c r="J941" s="544" t="s">
        <v>351</v>
      </c>
      <c r="K941" s="422" t="s">
        <v>352</v>
      </c>
      <c r="L941" s="170"/>
      <c r="M941" s="170"/>
      <c r="N941" s="170"/>
      <c r="O941" s="170"/>
    </row>
    <row r="942" spans="1:15" s="172" customFormat="1" ht="24.15" customHeight="1" x14ac:dyDescent="0.3">
      <c r="A942" s="549"/>
      <c r="B942" s="544"/>
      <c r="C942" s="544"/>
      <c r="D942" s="203" t="s">
        <v>17</v>
      </c>
      <c r="E942" s="203" t="s">
        <v>28</v>
      </c>
      <c r="F942" s="203" t="s">
        <v>28</v>
      </c>
      <c r="G942" s="203"/>
      <c r="H942" s="203" t="s">
        <v>28</v>
      </c>
      <c r="I942" s="203" t="s">
        <v>28</v>
      </c>
      <c r="J942" s="544"/>
      <c r="K942" s="422"/>
      <c r="L942" s="170"/>
      <c r="M942" s="170"/>
      <c r="N942" s="170"/>
      <c r="O942" s="170"/>
    </row>
    <row r="943" spans="1:15" s="172" customFormat="1" ht="24.15" customHeight="1" x14ac:dyDescent="0.3">
      <c r="A943" s="549"/>
      <c r="B943" s="544"/>
      <c r="C943" s="544"/>
      <c r="D943" s="203" t="s">
        <v>29</v>
      </c>
      <c r="E943" s="203">
        <f t="shared" ref="E943:E948" si="42">G943+H943</f>
        <v>16.100000000000001</v>
      </c>
      <c r="F943" s="203">
        <v>0</v>
      </c>
      <c r="G943" s="203">
        <v>16</v>
      </c>
      <c r="H943" s="203">
        <v>0.1</v>
      </c>
      <c r="I943" s="207">
        <v>0</v>
      </c>
      <c r="J943" s="544"/>
      <c r="K943" s="422"/>
      <c r="L943" s="170"/>
      <c r="M943" s="170"/>
      <c r="N943" s="170"/>
      <c r="O943" s="170"/>
    </row>
    <row r="944" spans="1:15" s="172" customFormat="1" ht="24.15" customHeight="1" x14ac:dyDescent="0.3">
      <c r="A944" s="549"/>
      <c r="B944" s="544"/>
      <c r="C944" s="544"/>
      <c r="D944" s="203" t="s">
        <v>18</v>
      </c>
      <c r="E944" s="203">
        <f t="shared" si="42"/>
        <v>54.545400000000001</v>
      </c>
      <c r="F944" s="203">
        <v>0</v>
      </c>
      <c r="G944" s="203">
        <f>55.5*98.2%</f>
        <v>54.500999999999998</v>
      </c>
      <c r="H944" s="203">
        <f>55.5*0.08%</f>
        <v>4.4400000000000002E-2</v>
      </c>
      <c r="I944" s="207">
        <v>0</v>
      </c>
      <c r="J944" s="544"/>
      <c r="K944" s="422"/>
      <c r="L944" s="170"/>
      <c r="M944" s="170"/>
      <c r="N944" s="170"/>
      <c r="O944" s="170"/>
    </row>
    <row r="945" spans="1:15" s="172" customFormat="1" ht="24.15" customHeight="1" x14ac:dyDescent="0.3">
      <c r="A945" s="549"/>
      <c r="B945" s="544"/>
      <c r="C945" s="544"/>
      <c r="D945" s="203" t="s">
        <v>19</v>
      </c>
      <c r="E945" s="203">
        <f t="shared" si="42"/>
        <v>112.4</v>
      </c>
      <c r="F945" s="203">
        <v>0</v>
      </c>
      <c r="G945" s="203">
        <v>111.486</v>
      </c>
      <c r="H945" s="203">
        <v>0.91400000000000003</v>
      </c>
      <c r="I945" s="207">
        <v>0</v>
      </c>
      <c r="J945" s="544"/>
      <c r="K945" s="422"/>
      <c r="L945" s="170"/>
      <c r="M945" s="170"/>
      <c r="N945" s="170"/>
      <c r="O945" s="170"/>
    </row>
    <row r="946" spans="1:15" s="172" customFormat="1" ht="24.15" customHeight="1" x14ac:dyDescent="0.3">
      <c r="A946" s="549"/>
      <c r="B946" s="544"/>
      <c r="C946" s="544"/>
      <c r="D946" s="203" t="s">
        <v>20</v>
      </c>
      <c r="E946" s="203">
        <f t="shared" si="42"/>
        <v>40.24</v>
      </c>
      <c r="F946" s="203">
        <v>0</v>
      </c>
      <c r="G946" s="203">
        <v>40</v>
      </c>
      <c r="H946" s="203">
        <v>0.24</v>
      </c>
      <c r="I946" s="207">
        <v>0</v>
      </c>
      <c r="J946" s="544"/>
      <c r="K946" s="422"/>
      <c r="L946" s="170"/>
      <c r="M946" s="170"/>
      <c r="N946" s="170"/>
      <c r="O946" s="170"/>
    </row>
    <row r="947" spans="1:15" s="172" customFormat="1" ht="24.15" customHeight="1" x14ac:dyDescent="0.3">
      <c r="A947" s="549"/>
      <c r="B947" s="544"/>
      <c r="C947" s="544"/>
      <c r="D947" s="203" t="s">
        <v>21</v>
      </c>
      <c r="E947" s="203">
        <f t="shared" si="42"/>
        <v>0</v>
      </c>
      <c r="F947" s="203">
        <v>0</v>
      </c>
      <c r="G947" s="203">
        <v>0</v>
      </c>
      <c r="H947" s="203">
        <v>0</v>
      </c>
      <c r="I947" s="207">
        <v>0</v>
      </c>
      <c r="J947" s="544"/>
      <c r="K947" s="422"/>
      <c r="L947" s="170"/>
      <c r="M947" s="170"/>
      <c r="N947" s="170"/>
      <c r="O947" s="170"/>
    </row>
    <row r="948" spans="1:15" s="172" customFormat="1" ht="24.15" customHeight="1" x14ac:dyDescent="0.3">
      <c r="A948" s="549"/>
      <c r="B948" s="544"/>
      <c r="C948" s="544"/>
      <c r="D948" s="203" t="s">
        <v>30</v>
      </c>
      <c r="E948" s="203">
        <f t="shared" si="42"/>
        <v>0</v>
      </c>
      <c r="F948" s="203">
        <v>0</v>
      </c>
      <c r="G948" s="203">
        <v>0</v>
      </c>
      <c r="H948" s="203">
        <v>0</v>
      </c>
      <c r="I948" s="207">
        <v>0</v>
      </c>
      <c r="J948" s="544"/>
      <c r="K948" s="422"/>
      <c r="L948" s="170"/>
      <c r="M948" s="170"/>
      <c r="N948" s="170"/>
      <c r="O948" s="170"/>
    </row>
    <row r="949" spans="1:15" s="172" customFormat="1" ht="24.15" customHeight="1" x14ac:dyDescent="0.3">
      <c r="A949" s="547">
        <v>5</v>
      </c>
      <c r="B949" s="547" t="s">
        <v>353</v>
      </c>
      <c r="C949" s="547" t="s">
        <v>117</v>
      </c>
      <c r="D949" s="381" t="s">
        <v>211</v>
      </c>
      <c r="E949" s="381">
        <v>182</v>
      </c>
      <c r="F949" s="381">
        <v>0</v>
      </c>
      <c r="G949" s="381">
        <v>182</v>
      </c>
      <c r="H949" s="381">
        <v>0</v>
      </c>
      <c r="I949" s="381">
        <v>0</v>
      </c>
      <c r="J949" s="547" t="s">
        <v>347</v>
      </c>
      <c r="K949" s="550" t="s">
        <v>354</v>
      </c>
      <c r="L949" s="170"/>
      <c r="M949" s="170"/>
      <c r="N949" s="170"/>
      <c r="O949" s="170"/>
    </row>
    <row r="950" spans="1:15" s="172" customFormat="1" ht="24.15" customHeight="1" x14ac:dyDescent="0.3">
      <c r="A950" s="547"/>
      <c r="B950" s="547"/>
      <c r="C950" s="547"/>
      <c r="D950" s="382" t="s">
        <v>17</v>
      </c>
      <c r="E950" s="382" t="s">
        <v>28</v>
      </c>
      <c r="F950" s="382" t="s">
        <v>28</v>
      </c>
      <c r="G950" s="382" t="s">
        <v>28</v>
      </c>
      <c r="H950" s="382" t="s">
        <v>28</v>
      </c>
      <c r="I950" s="382" t="s">
        <v>28</v>
      </c>
      <c r="J950" s="547"/>
      <c r="K950" s="550"/>
      <c r="L950" s="170"/>
      <c r="M950" s="170"/>
      <c r="N950" s="170"/>
      <c r="O950" s="170"/>
    </row>
    <row r="951" spans="1:15" s="172" customFormat="1" ht="24.15" customHeight="1" x14ac:dyDescent="0.3">
      <c r="A951" s="547"/>
      <c r="B951" s="547"/>
      <c r="C951" s="547"/>
      <c r="D951" s="382" t="s">
        <v>29</v>
      </c>
      <c r="E951" s="382">
        <f>G951+H951</f>
        <v>12</v>
      </c>
      <c r="F951" s="382">
        <v>0</v>
      </c>
      <c r="G951" s="382">
        <v>12</v>
      </c>
      <c r="H951" s="382">
        <v>0</v>
      </c>
      <c r="I951" s="382">
        <v>0</v>
      </c>
      <c r="J951" s="547"/>
      <c r="K951" s="550"/>
      <c r="L951" s="170"/>
      <c r="M951" s="170"/>
      <c r="N951" s="170"/>
      <c r="O951" s="170"/>
    </row>
    <row r="952" spans="1:15" s="172" customFormat="1" ht="24.15" customHeight="1" x14ac:dyDescent="0.3">
      <c r="A952" s="547"/>
      <c r="B952" s="547"/>
      <c r="C952" s="547"/>
      <c r="D952" s="382" t="s">
        <v>18</v>
      </c>
      <c r="E952" s="382">
        <f>G952+H952</f>
        <v>85</v>
      </c>
      <c r="F952" s="382">
        <v>0</v>
      </c>
      <c r="G952" s="382">
        <v>85</v>
      </c>
      <c r="H952" s="382">
        <v>0</v>
      </c>
      <c r="I952" s="382">
        <v>0</v>
      </c>
      <c r="J952" s="547"/>
      <c r="K952" s="550"/>
      <c r="L952" s="170"/>
      <c r="M952" s="170"/>
      <c r="N952" s="170"/>
      <c r="O952" s="170"/>
    </row>
    <row r="953" spans="1:15" s="172" customFormat="1" ht="24.15" customHeight="1" x14ac:dyDescent="0.3">
      <c r="A953" s="547"/>
      <c r="B953" s="547"/>
      <c r="C953" s="547"/>
      <c r="D953" s="382" t="s">
        <v>19</v>
      </c>
      <c r="E953" s="382">
        <f>G953+H953</f>
        <v>85</v>
      </c>
      <c r="F953" s="382">
        <v>0</v>
      </c>
      <c r="G953" s="382">
        <v>85</v>
      </c>
      <c r="H953" s="382">
        <v>0</v>
      </c>
      <c r="I953" s="382">
        <v>0</v>
      </c>
      <c r="J953" s="547"/>
      <c r="K953" s="550"/>
      <c r="L953" s="170"/>
      <c r="M953" s="170"/>
      <c r="N953" s="170"/>
      <c r="O953" s="170"/>
    </row>
    <row r="954" spans="1:15" s="172" customFormat="1" ht="24.15" customHeight="1" x14ac:dyDescent="0.3">
      <c r="A954" s="547"/>
      <c r="B954" s="547"/>
      <c r="C954" s="547"/>
      <c r="D954" s="382" t="s">
        <v>20</v>
      </c>
      <c r="E954" s="382">
        <f>G954+H954</f>
        <v>0</v>
      </c>
      <c r="F954" s="382">
        <v>0</v>
      </c>
      <c r="G954" s="382">
        <v>0</v>
      </c>
      <c r="H954" s="382">
        <v>0</v>
      </c>
      <c r="I954" s="382">
        <v>0</v>
      </c>
      <c r="J954" s="547"/>
      <c r="K954" s="550"/>
      <c r="L954" s="170"/>
      <c r="M954" s="170"/>
      <c r="N954" s="170"/>
      <c r="O954" s="170"/>
    </row>
    <row r="955" spans="1:15" s="172" customFormat="1" ht="24.15" customHeight="1" x14ac:dyDescent="0.3">
      <c r="A955" s="547"/>
      <c r="B955" s="547"/>
      <c r="C955" s="547"/>
      <c r="D955" s="382" t="s">
        <v>21</v>
      </c>
      <c r="E955" s="382">
        <f>G955+H955</f>
        <v>0</v>
      </c>
      <c r="F955" s="382">
        <v>0</v>
      </c>
      <c r="G955" s="382">
        <v>0</v>
      </c>
      <c r="H955" s="382">
        <v>0</v>
      </c>
      <c r="I955" s="382">
        <v>0</v>
      </c>
      <c r="J955" s="547"/>
      <c r="K955" s="550"/>
      <c r="L955" s="170"/>
      <c r="M955" s="170"/>
      <c r="N955" s="170"/>
      <c r="O955" s="170"/>
    </row>
    <row r="956" spans="1:15" s="172" customFormat="1" ht="24.15" customHeight="1" x14ac:dyDescent="0.3">
      <c r="A956" s="544">
        <v>6</v>
      </c>
      <c r="B956" s="544" t="s">
        <v>355</v>
      </c>
      <c r="C956" s="544" t="s">
        <v>26</v>
      </c>
      <c r="D956" s="204" t="s">
        <v>27</v>
      </c>
      <c r="E956" s="204">
        <f>SUM(E958:E966)</f>
        <v>859.36767999999984</v>
      </c>
      <c r="F956" s="204">
        <f>SUM(F958:F966)</f>
        <v>0</v>
      </c>
      <c r="G956" s="204">
        <f>SUM(G958:G966)</f>
        <v>858.67520000000013</v>
      </c>
      <c r="H956" s="204">
        <f>SUM(H958:H966)</f>
        <v>0.69247999999999998</v>
      </c>
      <c r="I956" s="204">
        <f>SUM(I958:I966)</f>
        <v>0</v>
      </c>
      <c r="J956" s="544" t="s">
        <v>356</v>
      </c>
      <c r="K956" s="422" t="s">
        <v>357</v>
      </c>
      <c r="L956" s="170"/>
      <c r="M956" s="170"/>
      <c r="N956" s="170"/>
      <c r="O956" s="170"/>
    </row>
    <row r="957" spans="1:15" s="172" customFormat="1" ht="24.15" customHeight="1" x14ac:dyDescent="0.3">
      <c r="A957" s="544"/>
      <c r="B957" s="544"/>
      <c r="C957" s="544"/>
      <c r="D957" s="203" t="s">
        <v>17</v>
      </c>
      <c r="E957" s="203" t="s">
        <v>28</v>
      </c>
      <c r="F957" s="203" t="s">
        <v>28</v>
      </c>
      <c r="G957" s="203"/>
      <c r="H957" s="203" t="s">
        <v>28</v>
      </c>
      <c r="I957" s="203" t="s">
        <v>28</v>
      </c>
      <c r="J957" s="544"/>
      <c r="K957" s="422"/>
      <c r="L957" s="170"/>
      <c r="M957" s="170"/>
      <c r="N957" s="170"/>
      <c r="O957" s="170"/>
    </row>
    <row r="958" spans="1:15" s="172" customFormat="1" ht="27" customHeight="1" x14ac:dyDescent="0.3">
      <c r="A958" s="544"/>
      <c r="B958" s="544"/>
      <c r="C958" s="544"/>
      <c r="D958" s="203" t="s">
        <v>29</v>
      </c>
      <c r="E958" s="203">
        <f t="shared" ref="E958:E966" si="43">G958+H958</f>
        <v>65.127679999999998</v>
      </c>
      <c r="F958" s="203">
        <v>0</v>
      </c>
      <c r="G958" s="203">
        <f>65.6*99.2%</f>
        <v>65.075199999999995</v>
      </c>
      <c r="H958" s="203">
        <f>65.6*0.08%</f>
        <v>5.2479999999999999E-2</v>
      </c>
      <c r="I958" s="203">
        <v>0</v>
      </c>
      <c r="J958" s="544"/>
      <c r="K958" s="422"/>
      <c r="L958" s="170"/>
      <c r="M958" s="170"/>
      <c r="N958" s="170"/>
      <c r="O958" s="170"/>
    </row>
    <row r="959" spans="1:15" s="172" customFormat="1" ht="26.25" customHeight="1" x14ac:dyDescent="0.3">
      <c r="A959" s="544"/>
      <c r="B959" s="544"/>
      <c r="C959" s="544"/>
      <c r="D959" s="203" t="s">
        <v>18</v>
      </c>
      <c r="E959" s="203">
        <f t="shared" si="43"/>
        <v>99.28</v>
      </c>
      <c r="F959" s="203">
        <v>0</v>
      </c>
      <c r="G959" s="203">
        <f t="shared" ref="G959:G966" si="44">100*99.2%</f>
        <v>99.2</v>
      </c>
      <c r="H959" s="203">
        <f t="shared" ref="H959:H966" si="45">100*0.08%</f>
        <v>0.08</v>
      </c>
      <c r="I959" s="203">
        <v>0</v>
      </c>
      <c r="J959" s="544"/>
      <c r="K959" s="422"/>
      <c r="L959" s="170"/>
      <c r="M959" s="170"/>
      <c r="N959" s="170"/>
      <c r="O959" s="170"/>
    </row>
    <row r="960" spans="1:15" s="172" customFormat="1" ht="28.5" customHeight="1" x14ac:dyDescent="0.3">
      <c r="A960" s="544"/>
      <c r="B960" s="544"/>
      <c r="C960" s="544"/>
      <c r="D960" s="203" t="s">
        <v>341</v>
      </c>
      <c r="E960" s="203">
        <f t="shared" si="43"/>
        <v>99.28</v>
      </c>
      <c r="F960" s="203">
        <v>0</v>
      </c>
      <c r="G960" s="203">
        <f t="shared" si="44"/>
        <v>99.2</v>
      </c>
      <c r="H960" s="203">
        <f t="shared" si="45"/>
        <v>0.08</v>
      </c>
      <c r="I960" s="203">
        <v>0</v>
      </c>
      <c r="J960" s="544"/>
      <c r="K960" s="422"/>
      <c r="L960" s="170"/>
      <c r="M960" s="170"/>
      <c r="N960" s="170"/>
      <c r="O960" s="170"/>
    </row>
    <row r="961" spans="1:15" s="172" customFormat="1" ht="24.15" customHeight="1" x14ac:dyDescent="0.3">
      <c r="A961" s="544"/>
      <c r="B961" s="544"/>
      <c r="C961" s="544"/>
      <c r="D961" s="203" t="s">
        <v>20</v>
      </c>
      <c r="E961" s="203">
        <f t="shared" si="43"/>
        <v>99.28</v>
      </c>
      <c r="F961" s="203">
        <v>0</v>
      </c>
      <c r="G961" s="203">
        <f t="shared" si="44"/>
        <v>99.2</v>
      </c>
      <c r="H961" s="203">
        <f t="shared" si="45"/>
        <v>0.08</v>
      </c>
      <c r="I961" s="203">
        <v>0</v>
      </c>
      <c r="J961" s="544"/>
      <c r="K961" s="422"/>
      <c r="L961" s="170"/>
      <c r="M961" s="170"/>
      <c r="N961" s="170"/>
      <c r="O961" s="170"/>
    </row>
    <row r="962" spans="1:15" s="172" customFormat="1" ht="27.75" customHeight="1" x14ac:dyDescent="0.3">
      <c r="A962" s="544"/>
      <c r="B962" s="544"/>
      <c r="C962" s="544"/>
      <c r="D962" s="203" t="s">
        <v>21</v>
      </c>
      <c r="E962" s="203">
        <f t="shared" si="43"/>
        <v>99.28</v>
      </c>
      <c r="F962" s="203">
        <v>0</v>
      </c>
      <c r="G962" s="203">
        <f t="shared" si="44"/>
        <v>99.2</v>
      </c>
      <c r="H962" s="203">
        <f t="shared" si="45"/>
        <v>0.08</v>
      </c>
      <c r="I962" s="203">
        <v>0</v>
      </c>
      <c r="J962" s="544"/>
      <c r="K962" s="422"/>
      <c r="L962" s="170"/>
      <c r="M962" s="170"/>
      <c r="N962" s="170"/>
      <c r="O962" s="170"/>
    </row>
    <row r="963" spans="1:15" s="172" customFormat="1" ht="24.15" customHeight="1" x14ac:dyDescent="0.3">
      <c r="A963" s="544"/>
      <c r="B963" s="544"/>
      <c r="C963" s="544"/>
      <c r="D963" s="203" t="s">
        <v>30</v>
      </c>
      <c r="E963" s="203">
        <f t="shared" si="43"/>
        <v>99.28</v>
      </c>
      <c r="F963" s="203">
        <v>0</v>
      </c>
      <c r="G963" s="203">
        <f t="shared" si="44"/>
        <v>99.2</v>
      </c>
      <c r="H963" s="203">
        <f t="shared" si="45"/>
        <v>0.08</v>
      </c>
      <c r="I963" s="203">
        <v>0</v>
      </c>
      <c r="J963" s="544"/>
      <c r="K963" s="422"/>
      <c r="L963" s="170"/>
      <c r="M963" s="170"/>
      <c r="N963" s="170"/>
      <c r="O963" s="170"/>
    </row>
    <row r="964" spans="1:15" s="172" customFormat="1" ht="29.25" customHeight="1" x14ac:dyDescent="0.3">
      <c r="A964" s="544"/>
      <c r="B964" s="544"/>
      <c r="C964" s="544"/>
      <c r="D964" s="203" t="s">
        <v>31</v>
      </c>
      <c r="E964" s="203">
        <f t="shared" si="43"/>
        <v>99.28</v>
      </c>
      <c r="F964" s="203">
        <v>0</v>
      </c>
      <c r="G964" s="203">
        <f t="shared" si="44"/>
        <v>99.2</v>
      </c>
      <c r="H964" s="203">
        <f t="shared" si="45"/>
        <v>0.08</v>
      </c>
      <c r="I964" s="203">
        <v>0</v>
      </c>
      <c r="J964" s="544"/>
      <c r="K964" s="422"/>
      <c r="L964" s="170"/>
      <c r="M964" s="170"/>
      <c r="N964" s="170"/>
      <c r="O964" s="170"/>
    </row>
    <row r="965" spans="1:15" s="172" customFormat="1" ht="35.25" customHeight="1" x14ac:dyDescent="0.3">
      <c r="A965" s="544"/>
      <c r="B965" s="544"/>
      <c r="C965" s="544"/>
      <c r="D965" s="203" t="s">
        <v>32</v>
      </c>
      <c r="E965" s="203">
        <f t="shared" si="43"/>
        <v>99.28</v>
      </c>
      <c r="F965" s="203">
        <v>0</v>
      </c>
      <c r="G965" s="203">
        <f t="shared" si="44"/>
        <v>99.2</v>
      </c>
      <c r="H965" s="203">
        <f t="shared" si="45"/>
        <v>0.08</v>
      </c>
      <c r="I965" s="203">
        <v>0</v>
      </c>
      <c r="J965" s="544"/>
      <c r="K965" s="422"/>
      <c r="L965" s="170"/>
      <c r="M965" s="170"/>
      <c r="N965" s="170"/>
      <c r="O965" s="170"/>
    </row>
    <row r="966" spans="1:15" s="172" customFormat="1" ht="42" customHeight="1" x14ac:dyDescent="0.3">
      <c r="A966" s="544"/>
      <c r="B966" s="544"/>
      <c r="C966" s="544"/>
      <c r="D966" s="203" t="s">
        <v>33</v>
      </c>
      <c r="E966" s="203">
        <f t="shared" si="43"/>
        <v>99.28</v>
      </c>
      <c r="F966" s="203">
        <v>0</v>
      </c>
      <c r="G966" s="203">
        <f t="shared" si="44"/>
        <v>99.2</v>
      </c>
      <c r="H966" s="203">
        <f t="shared" si="45"/>
        <v>0.08</v>
      </c>
      <c r="I966" s="203">
        <v>0</v>
      </c>
      <c r="J966" s="544"/>
      <c r="K966" s="422"/>
      <c r="L966" s="170"/>
      <c r="M966" s="170"/>
      <c r="N966" s="170"/>
      <c r="O966" s="170"/>
    </row>
    <row r="967" spans="1:15" s="172" customFormat="1" ht="25.95" customHeight="1" x14ac:dyDescent="0.3">
      <c r="A967" s="544">
        <v>7</v>
      </c>
      <c r="B967" s="551" t="s">
        <v>182</v>
      </c>
      <c r="C967" s="551" t="s">
        <v>228</v>
      </c>
      <c r="D967" s="204" t="s">
        <v>358</v>
      </c>
      <c r="E967" s="204">
        <v>0.6</v>
      </c>
      <c r="F967" s="204">
        <f>SUM(F969:F971)</f>
        <v>0</v>
      </c>
      <c r="G967" s="209">
        <f>SUM(G969:G971)</f>
        <v>0.58199999999999996</v>
      </c>
      <c r="H967" s="209">
        <f>SUM(H969:H971)</f>
        <v>1.7999999999999999E-2</v>
      </c>
      <c r="I967" s="204">
        <f>SUM(I969:I971)</f>
        <v>0</v>
      </c>
      <c r="J967" s="203"/>
      <c r="K967" s="455" t="s">
        <v>359</v>
      </c>
      <c r="L967" s="170"/>
      <c r="M967" s="170"/>
      <c r="N967" s="170"/>
      <c r="O967" s="170"/>
    </row>
    <row r="968" spans="1:15" s="172" customFormat="1" ht="26.25" customHeight="1" x14ac:dyDescent="0.3">
      <c r="A968" s="544"/>
      <c r="B968" s="544"/>
      <c r="C968" s="544"/>
      <c r="D968" s="203" t="s">
        <v>17</v>
      </c>
      <c r="E968" s="203"/>
      <c r="F968" s="203"/>
      <c r="G968" s="203"/>
      <c r="H968" s="203"/>
      <c r="I968" s="203"/>
      <c r="J968" s="203"/>
      <c r="K968" s="455"/>
      <c r="L968" s="170"/>
      <c r="M968" s="170"/>
      <c r="N968" s="170"/>
      <c r="O968" s="170"/>
    </row>
    <row r="969" spans="1:15" s="172" customFormat="1" ht="37.5" customHeight="1" x14ac:dyDescent="0.3">
      <c r="A969" s="544"/>
      <c r="B969" s="544"/>
      <c r="C969" s="544"/>
      <c r="D969" s="203" t="s">
        <v>29</v>
      </c>
      <c r="E969" s="203">
        <v>0.2</v>
      </c>
      <c r="F969" s="203">
        <v>0</v>
      </c>
      <c r="G969" s="210">
        <v>0.19400000000000001</v>
      </c>
      <c r="H969" s="203">
        <v>6.0000000000000001E-3</v>
      </c>
      <c r="I969" s="203">
        <v>0</v>
      </c>
      <c r="J969" s="203" t="s">
        <v>360</v>
      </c>
      <c r="K969" s="455"/>
      <c r="L969" s="170"/>
      <c r="M969" s="170"/>
      <c r="N969" s="170"/>
      <c r="O969" s="170"/>
    </row>
    <row r="970" spans="1:15" s="172" customFormat="1" ht="42.75" customHeight="1" x14ac:dyDescent="0.3">
      <c r="A970" s="544"/>
      <c r="B970" s="551"/>
      <c r="C970" s="551"/>
      <c r="D970" s="203" t="s">
        <v>18</v>
      </c>
      <c r="E970" s="203">
        <v>0.3</v>
      </c>
      <c r="F970" s="203">
        <v>0</v>
      </c>
      <c r="G970" s="210">
        <v>0.29099999999999998</v>
      </c>
      <c r="H970" s="203">
        <v>8.9999999999999993E-3</v>
      </c>
      <c r="I970" s="203">
        <v>0</v>
      </c>
      <c r="J970" s="203" t="s">
        <v>361</v>
      </c>
      <c r="K970" s="455"/>
      <c r="L970" s="170"/>
      <c r="M970" s="170"/>
      <c r="N970" s="170"/>
      <c r="O970" s="170"/>
    </row>
    <row r="971" spans="1:15" s="172" customFormat="1" ht="26.25" customHeight="1" x14ac:dyDescent="0.3">
      <c r="A971" s="208"/>
      <c r="B971" s="551"/>
      <c r="C971" s="551"/>
      <c r="D971" s="208" t="s">
        <v>240</v>
      </c>
      <c r="E971" s="203">
        <f>H971+I971</f>
        <v>3.0000000000000001E-3</v>
      </c>
      <c r="F971" s="208">
        <v>0</v>
      </c>
      <c r="G971" s="208">
        <v>9.7000000000000003E-2</v>
      </c>
      <c r="H971" s="208">
        <v>3.0000000000000001E-3</v>
      </c>
      <c r="I971" s="208">
        <v>0</v>
      </c>
      <c r="J971" s="208" t="s">
        <v>362</v>
      </c>
      <c r="K971" s="455"/>
      <c r="L971" s="170"/>
      <c r="M971" s="170"/>
      <c r="N971" s="170"/>
      <c r="O971" s="170"/>
    </row>
    <row r="972" spans="1:15" s="172" customFormat="1" ht="24.15" customHeight="1" x14ac:dyDescent="0.3">
      <c r="A972" s="541"/>
      <c r="B972" s="419" t="s">
        <v>363</v>
      </c>
      <c r="C972" s="419"/>
      <c r="D972" s="22" t="s">
        <v>335</v>
      </c>
      <c r="E972" s="194">
        <f>E974+E975+E976+E977+E978+E979+E980+E981+E982+E983</f>
        <v>4325.5998800000007</v>
      </c>
      <c r="F972" s="194">
        <f>F974+F975+F976+F977+F978+F979+F980+F981+F982+F983</f>
        <v>0</v>
      </c>
      <c r="G972" s="194">
        <f>G974+G975+G976+G977+G978+G979+G980+G981+G982+G983</f>
        <v>4280.2554000000009</v>
      </c>
      <c r="H972" s="194">
        <f>H974+H975+H976+H977+H978+H979+H980+H981+H982+H983</f>
        <v>45.341479999999997</v>
      </c>
      <c r="I972" s="194">
        <f>I974+I975+I976+I977+I978+I979+I980+I981+I982+I983</f>
        <v>0</v>
      </c>
      <c r="J972" s="542"/>
      <c r="K972" s="170"/>
      <c r="L972" s="170"/>
      <c r="M972" s="170"/>
      <c r="N972" s="170"/>
      <c r="O972" s="170"/>
    </row>
    <row r="973" spans="1:15" s="16" customFormat="1" ht="23.25" customHeight="1" x14ac:dyDescent="0.3">
      <c r="A973" s="541"/>
      <c r="B973" s="419"/>
      <c r="C973" s="419"/>
      <c r="D973" s="22" t="s">
        <v>17</v>
      </c>
      <c r="E973" s="195"/>
      <c r="F973" s="195"/>
      <c r="G973" s="195"/>
      <c r="H973" s="195"/>
      <c r="I973" s="197"/>
      <c r="J973" s="542"/>
      <c r="K973" s="15"/>
      <c r="L973" s="15"/>
      <c r="M973" s="15"/>
      <c r="N973" s="15"/>
      <c r="O973" s="15"/>
    </row>
    <row r="974" spans="1:15" s="16" customFormat="1" ht="23.1" customHeight="1" x14ac:dyDescent="0.3">
      <c r="A974" s="541"/>
      <c r="B974" s="419"/>
      <c r="C974" s="419"/>
      <c r="D974" s="22" t="s">
        <v>23</v>
      </c>
      <c r="E974" s="194">
        <f>E913</f>
        <v>51.5</v>
      </c>
      <c r="F974" s="194">
        <f>F913</f>
        <v>0</v>
      </c>
      <c r="G974" s="194">
        <f>G913</f>
        <v>50</v>
      </c>
      <c r="H974" s="194">
        <f>H913</f>
        <v>1.5</v>
      </c>
      <c r="I974" s="194">
        <f>I913</f>
        <v>0</v>
      </c>
      <c r="J974" s="542"/>
      <c r="K974" s="15"/>
      <c r="L974" s="15"/>
      <c r="M974" s="15"/>
      <c r="N974" s="15"/>
      <c r="O974" s="15"/>
    </row>
    <row r="975" spans="1:15" s="16" customFormat="1" ht="17.25" customHeight="1" x14ac:dyDescent="0.3">
      <c r="A975" s="541"/>
      <c r="B975" s="419"/>
      <c r="C975" s="419"/>
      <c r="D975" s="22" t="s">
        <v>29</v>
      </c>
      <c r="E975" s="194">
        <f t="shared" ref="E975:I976" si="46">E969+E958+E951+E943+E936+E925+E914</f>
        <v>275.42768000000001</v>
      </c>
      <c r="F975" s="194">
        <f t="shared" si="46"/>
        <v>0</v>
      </c>
      <c r="G975" s="194">
        <f t="shared" si="46"/>
        <v>270.6044</v>
      </c>
      <c r="H975" s="194">
        <f t="shared" si="46"/>
        <v>4.8232800000000005</v>
      </c>
      <c r="I975" s="194">
        <f t="shared" si="46"/>
        <v>0</v>
      </c>
      <c r="J975" s="542"/>
      <c r="K975" s="15"/>
      <c r="L975" s="15"/>
      <c r="M975" s="15"/>
      <c r="N975" s="15"/>
      <c r="O975" s="15"/>
    </row>
    <row r="976" spans="1:15" s="16" customFormat="1" ht="17.25" customHeight="1" x14ac:dyDescent="0.3">
      <c r="A976" s="541"/>
      <c r="B976" s="419"/>
      <c r="C976" s="419"/>
      <c r="D976" s="22" t="s">
        <v>18</v>
      </c>
      <c r="E976" s="194">
        <f t="shared" si="46"/>
        <v>923.88432</v>
      </c>
      <c r="F976" s="194">
        <f t="shared" si="46"/>
        <v>0</v>
      </c>
      <c r="G976" s="194">
        <f t="shared" si="46"/>
        <v>918.89019999999994</v>
      </c>
      <c r="H976" s="194">
        <f t="shared" si="46"/>
        <v>4.9941199999999997</v>
      </c>
      <c r="I976" s="194">
        <f t="shared" si="46"/>
        <v>0</v>
      </c>
      <c r="J976" s="542"/>
      <c r="K976" s="15"/>
      <c r="L976" s="15"/>
      <c r="M976" s="15"/>
      <c r="N976" s="15"/>
      <c r="O976" s="15"/>
    </row>
    <row r="977" spans="1:187" s="16" customFormat="1" ht="17.25" customHeight="1" x14ac:dyDescent="0.3">
      <c r="A977" s="541"/>
      <c r="B977" s="419"/>
      <c r="C977" s="419"/>
      <c r="D977" s="22" t="s">
        <v>19</v>
      </c>
      <c r="E977" s="194">
        <f t="shared" ref="E977:I978" si="47">E960+E953+E945+E938+E927+E916</f>
        <v>938.39063999999996</v>
      </c>
      <c r="F977" s="194">
        <f t="shared" si="47"/>
        <v>0</v>
      </c>
      <c r="G977" s="194">
        <f t="shared" si="47"/>
        <v>932.57039999999995</v>
      </c>
      <c r="H977" s="194">
        <f t="shared" si="47"/>
        <v>5.8202400000000001</v>
      </c>
      <c r="I977" s="194">
        <f t="shared" si="47"/>
        <v>0</v>
      </c>
      <c r="J977" s="542"/>
      <c r="K977" s="15"/>
      <c r="L977" s="15"/>
      <c r="M977" s="15"/>
      <c r="N977" s="15"/>
      <c r="O977" s="15"/>
    </row>
    <row r="978" spans="1:187" s="16" customFormat="1" ht="17.25" customHeight="1" x14ac:dyDescent="0.3">
      <c r="A978" s="541"/>
      <c r="B978" s="419"/>
      <c r="C978" s="419"/>
      <c r="D978" s="22" t="s">
        <v>20</v>
      </c>
      <c r="E978" s="194">
        <f t="shared" si="47"/>
        <v>389.59904000000006</v>
      </c>
      <c r="F978" s="194">
        <f t="shared" si="47"/>
        <v>0</v>
      </c>
      <c r="G978" s="194">
        <f t="shared" si="47"/>
        <v>384.69839999999999</v>
      </c>
      <c r="H978" s="194">
        <f t="shared" si="47"/>
        <v>4.9006400000000001</v>
      </c>
      <c r="I978" s="194">
        <f t="shared" si="47"/>
        <v>0</v>
      </c>
      <c r="J978" s="542"/>
      <c r="K978" s="15"/>
      <c r="L978" s="15"/>
      <c r="M978" s="15"/>
      <c r="N978" s="15"/>
      <c r="O978" s="15"/>
    </row>
    <row r="979" spans="1:187" s="16" customFormat="1" ht="26.4" customHeight="1" x14ac:dyDescent="0.3">
      <c r="A979" s="541"/>
      <c r="B979" s="419"/>
      <c r="C979" s="419"/>
      <c r="D979" s="22" t="s">
        <v>21</v>
      </c>
      <c r="E979" s="24">
        <f>F979+G979+H979+I979</f>
        <v>349.35903999999999</v>
      </c>
      <c r="F979" s="194">
        <f>F962+F955+F947+F940+F929+F918</f>
        <v>0</v>
      </c>
      <c r="G979" s="194">
        <f>G962+G955+G947+G940+G929+G918</f>
        <v>344.69839999999999</v>
      </c>
      <c r="H979" s="194">
        <f>H962+H955+H947+H940+H929+H918</f>
        <v>4.6606399999999999</v>
      </c>
      <c r="I979" s="194">
        <f>I962+I955+I947+I940+I929+I918</f>
        <v>0</v>
      </c>
      <c r="J979" s="542"/>
      <c r="K979" s="15"/>
      <c r="L979" s="15"/>
      <c r="M979" s="15"/>
      <c r="N979" s="15"/>
      <c r="O979" s="15"/>
    </row>
    <row r="980" spans="1:187" s="16" customFormat="1" ht="23.25" customHeight="1" x14ac:dyDescent="0.3">
      <c r="A980" s="541"/>
      <c r="B980" s="419"/>
      <c r="C980" s="419"/>
      <c r="D980" s="22" t="s">
        <v>30</v>
      </c>
      <c r="E980" s="194">
        <f>E971+E963+E948+E930+E919</f>
        <v>349.36203999999998</v>
      </c>
      <c r="F980" s="194">
        <f>F963+F948+F930+F919</f>
        <v>0</v>
      </c>
      <c r="G980" s="194">
        <f>G963+G948+G930+G919</f>
        <v>344.69839999999999</v>
      </c>
      <c r="H980" s="194">
        <f>H963+H948+H930+H919</f>
        <v>4.6606399999999999</v>
      </c>
      <c r="I980" s="194">
        <f>I963+I948+I930+I919</f>
        <v>0</v>
      </c>
      <c r="J980" s="542"/>
      <c r="K980" s="15"/>
      <c r="L980" s="15"/>
      <c r="M980" s="15"/>
      <c r="N980" s="15"/>
      <c r="O980" s="15"/>
    </row>
    <row r="981" spans="1:187" s="16" customFormat="1" ht="23.25" customHeight="1" x14ac:dyDescent="0.3">
      <c r="A981" s="541"/>
      <c r="B981" s="419"/>
      <c r="C981" s="419"/>
      <c r="D981" s="22" t="s">
        <v>31</v>
      </c>
      <c r="E981" s="194">
        <f t="shared" ref="E981:I983" si="48">E964+E931+E920</f>
        <v>349.35904000000005</v>
      </c>
      <c r="F981" s="194">
        <f t="shared" si="48"/>
        <v>0</v>
      </c>
      <c r="G981" s="194">
        <f t="shared" si="48"/>
        <v>344.69839999999999</v>
      </c>
      <c r="H981" s="194">
        <f t="shared" si="48"/>
        <v>4.6606399999999999</v>
      </c>
      <c r="I981" s="194">
        <f t="shared" si="48"/>
        <v>0</v>
      </c>
      <c r="J981" s="542"/>
      <c r="K981" s="15"/>
      <c r="L981" s="15"/>
      <c r="M981" s="15"/>
      <c r="N981" s="15"/>
      <c r="O981" s="15"/>
    </row>
    <row r="982" spans="1:187" s="16" customFormat="1" ht="19.5" customHeight="1" x14ac:dyDescent="0.3">
      <c r="A982" s="541"/>
      <c r="B982" s="419"/>
      <c r="C982" s="419"/>
      <c r="D982" s="22" t="s">
        <v>32</v>
      </c>
      <c r="E982" s="194">
        <f t="shared" si="48"/>
        <v>349.35904000000005</v>
      </c>
      <c r="F982" s="194">
        <f t="shared" si="48"/>
        <v>0</v>
      </c>
      <c r="G982" s="194">
        <f t="shared" si="48"/>
        <v>344.69839999999999</v>
      </c>
      <c r="H982" s="194">
        <f t="shared" si="48"/>
        <v>4.6606399999999999</v>
      </c>
      <c r="I982" s="194">
        <f t="shared" si="48"/>
        <v>0</v>
      </c>
      <c r="J982" s="542"/>
      <c r="K982" s="15"/>
      <c r="L982" s="15"/>
      <c r="M982" s="15"/>
      <c r="N982" s="15"/>
      <c r="O982" s="15"/>
    </row>
    <row r="983" spans="1:187" s="16" customFormat="1" ht="19.5" customHeight="1" x14ac:dyDescent="0.3">
      <c r="A983" s="541"/>
      <c r="B983" s="419"/>
      <c r="C983" s="419"/>
      <c r="D983" s="22" t="s">
        <v>33</v>
      </c>
      <c r="E983" s="194">
        <f t="shared" si="48"/>
        <v>349.35904000000005</v>
      </c>
      <c r="F983" s="194">
        <f t="shared" si="48"/>
        <v>0</v>
      </c>
      <c r="G983" s="194">
        <f t="shared" si="48"/>
        <v>344.69839999999999</v>
      </c>
      <c r="H983" s="194">
        <f t="shared" si="48"/>
        <v>4.6606399999999999</v>
      </c>
      <c r="I983" s="194">
        <f t="shared" si="48"/>
        <v>0</v>
      </c>
      <c r="J983" s="542"/>
      <c r="K983" s="15"/>
      <c r="L983" s="15"/>
      <c r="M983" s="15"/>
      <c r="N983" s="15"/>
      <c r="O983" s="15"/>
    </row>
    <row r="984" spans="1:187" s="159" customFormat="1" ht="19.5" customHeight="1" x14ac:dyDescent="0.3">
      <c r="A984" s="552" t="s">
        <v>364</v>
      </c>
      <c r="B984" s="552"/>
      <c r="C984" s="552"/>
      <c r="D984" s="552"/>
      <c r="E984" s="552"/>
      <c r="F984" s="552"/>
      <c r="G984" s="552"/>
      <c r="H984" s="552"/>
      <c r="I984" s="552"/>
      <c r="J984" s="552"/>
      <c r="K984" s="15"/>
      <c r="L984" s="15"/>
      <c r="M984" s="15"/>
      <c r="N984" s="15"/>
      <c r="O984" s="15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  <c r="DV984" s="16"/>
      <c r="DW984" s="16"/>
      <c r="DX984" s="16"/>
      <c r="DY984" s="16"/>
      <c r="DZ984" s="16"/>
      <c r="EA984" s="16"/>
      <c r="EB984" s="16"/>
      <c r="EC984" s="16"/>
      <c r="ED984" s="16"/>
      <c r="EE984" s="16"/>
      <c r="EF984" s="16"/>
      <c r="EG984" s="16"/>
      <c r="EH984" s="16"/>
      <c r="EI984" s="16"/>
      <c r="EJ984" s="16"/>
      <c r="EK984" s="16"/>
      <c r="EL984" s="16"/>
      <c r="EM984" s="16"/>
      <c r="EN984" s="16"/>
      <c r="EO984" s="16"/>
      <c r="EP984" s="16"/>
      <c r="EQ984" s="16"/>
      <c r="ER984" s="16"/>
      <c r="ES984" s="16"/>
      <c r="ET984" s="16"/>
      <c r="EU984" s="16"/>
      <c r="EV984" s="16"/>
      <c r="EW984" s="16"/>
      <c r="EX984" s="16"/>
      <c r="EY984" s="16"/>
      <c r="EZ984" s="16"/>
      <c r="FA984" s="16"/>
      <c r="FB984" s="16"/>
      <c r="FC984" s="16"/>
      <c r="FD984" s="16"/>
      <c r="FE984" s="16"/>
      <c r="FF984" s="16"/>
      <c r="FG984" s="16"/>
      <c r="FH984" s="16"/>
      <c r="FI984" s="16"/>
      <c r="FJ984" s="16"/>
      <c r="FK984" s="16"/>
      <c r="FL984" s="16"/>
      <c r="FM984" s="16"/>
      <c r="FN984" s="16"/>
      <c r="FO984" s="16"/>
      <c r="FP984" s="16"/>
      <c r="FQ984" s="16"/>
      <c r="FR984" s="16"/>
      <c r="FS984" s="16"/>
      <c r="FT984" s="16"/>
      <c r="FU984" s="16"/>
      <c r="FV984" s="16"/>
      <c r="FW984" s="16"/>
      <c r="FX984" s="16"/>
      <c r="FY984" s="16"/>
      <c r="FZ984" s="16"/>
      <c r="GA984" s="16"/>
      <c r="GB984" s="16"/>
      <c r="GC984" s="16"/>
      <c r="GD984" s="16"/>
      <c r="GE984" s="211"/>
    </row>
    <row r="985" spans="1:187" s="159" customFormat="1" ht="19.5" customHeight="1" x14ac:dyDescent="0.3">
      <c r="A985" s="492" t="s">
        <v>365</v>
      </c>
      <c r="B985" s="492"/>
      <c r="C985" s="492"/>
      <c r="D985" s="492"/>
      <c r="E985" s="492"/>
      <c r="F985" s="492"/>
      <c r="G985" s="492"/>
      <c r="H985" s="492"/>
      <c r="I985" s="492"/>
      <c r="J985" s="492"/>
      <c r="K985" s="15"/>
      <c r="L985" s="15"/>
      <c r="M985" s="15"/>
      <c r="N985" s="15"/>
      <c r="O985" s="15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  <c r="DY985" s="16"/>
      <c r="DZ985" s="16"/>
      <c r="EA985" s="16"/>
      <c r="EB985" s="16"/>
      <c r="EC985" s="16"/>
      <c r="ED985" s="16"/>
      <c r="EE985" s="16"/>
      <c r="EF985" s="16"/>
      <c r="EG985" s="16"/>
      <c r="EH985" s="16"/>
      <c r="EI985" s="16"/>
      <c r="EJ985" s="16"/>
      <c r="EK985" s="16"/>
      <c r="EL985" s="16"/>
      <c r="EM985" s="16"/>
      <c r="EN985" s="16"/>
      <c r="EO985" s="16"/>
      <c r="EP985" s="16"/>
      <c r="EQ985" s="16"/>
      <c r="ER985" s="16"/>
      <c r="ES985" s="16"/>
      <c r="ET985" s="16"/>
      <c r="EU985" s="16"/>
      <c r="EV985" s="16"/>
      <c r="EW985" s="16"/>
      <c r="EX985" s="16"/>
      <c r="EY985" s="16"/>
      <c r="EZ985" s="16"/>
      <c r="FA985" s="16"/>
      <c r="FB985" s="16"/>
      <c r="FC985" s="16"/>
      <c r="FD985" s="16"/>
      <c r="FE985" s="16"/>
      <c r="FF985" s="16"/>
      <c r="FG985" s="16"/>
      <c r="FH985" s="16"/>
      <c r="FI985" s="16"/>
      <c r="FJ985" s="16"/>
      <c r="FK985" s="16"/>
      <c r="FL985" s="16"/>
      <c r="FM985" s="16"/>
      <c r="FN985" s="16"/>
      <c r="FO985" s="16"/>
      <c r="FP985" s="16"/>
      <c r="FQ985" s="16"/>
      <c r="FR985" s="16"/>
      <c r="FS985" s="16"/>
      <c r="FT985" s="16"/>
      <c r="FU985" s="16"/>
      <c r="FV985" s="16"/>
      <c r="FW985" s="16"/>
      <c r="FX985" s="16"/>
      <c r="FY985" s="16"/>
      <c r="FZ985" s="16"/>
      <c r="GA985" s="16"/>
      <c r="GB985" s="16"/>
      <c r="GC985" s="16"/>
      <c r="GD985" s="16"/>
      <c r="GE985" s="211"/>
    </row>
    <row r="986" spans="1:187" s="159" customFormat="1" ht="19.5" customHeight="1" x14ac:dyDescent="0.3">
      <c r="A986" s="498">
        <v>1</v>
      </c>
      <c r="B986" s="553" t="s">
        <v>366</v>
      </c>
      <c r="C986" s="553" t="s">
        <v>367</v>
      </c>
      <c r="D986" s="213" t="s">
        <v>242</v>
      </c>
      <c r="E986" s="214">
        <f>E988+E989</f>
        <v>500</v>
      </c>
      <c r="F986" s="214">
        <v>0</v>
      </c>
      <c r="G986" s="214">
        <v>485</v>
      </c>
      <c r="H986" s="214">
        <v>15</v>
      </c>
      <c r="I986" s="214">
        <f>I988+I989</f>
        <v>0</v>
      </c>
      <c r="J986" s="553" t="s">
        <v>368</v>
      </c>
      <c r="K986" s="15"/>
      <c r="L986" s="15"/>
      <c r="M986" s="15"/>
      <c r="N986" s="15"/>
      <c r="O986" s="15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  <c r="EG986" s="16"/>
      <c r="EH986" s="16"/>
      <c r="EI986" s="16"/>
      <c r="EJ986" s="16"/>
      <c r="EK986" s="16"/>
      <c r="EL986" s="16"/>
      <c r="EM986" s="16"/>
      <c r="EN986" s="16"/>
      <c r="EO986" s="16"/>
      <c r="EP986" s="16"/>
      <c r="EQ986" s="16"/>
      <c r="ER986" s="16"/>
      <c r="ES986" s="16"/>
      <c r="ET986" s="16"/>
      <c r="EU986" s="16"/>
      <c r="EV986" s="16"/>
      <c r="EW986" s="16"/>
      <c r="EX986" s="16"/>
      <c r="EY986" s="16"/>
      <c r="EZ986" s="16"/>
      <c r="FA986" s="16"/>
      <c r="FB986" s="16"/>
      <c r="FC986" s="16"/>
      <c r="FD986" s="16"/>
      <c r="FE986" s="16"/>
      <c r="FF986" s="16"/>
      <c r="FG986" s="16"/>
      <c r="FH986" s="16"/>
      <c r="FI986" s="16"/>
      <c r="FJ986" s="16"/>
      <c r="FK986" s="16"/>
      <c r="FL986" s="16"/>
      <c r="FM986" s="16"/>
      <c r="FN986" s="16"/>
      <c r="FO986" s="16"/>
      <c r="FP986" s="16"/>
      <c r="FQ986" s="16"/>
      <c r="FR986" s="16"/>
      <c r="FS986" s="16"/>
      <c r="FT986" s="16"/>
      <c r="FU986" s="16"/>
      <c r="FV986" s="16"/>
      <c r="FW986" s="16"/>
      <c r="FX986" s="16"/>
      <c r="FY986" s="16"/>
      <c r="FZ986" s="16"/>
      <c r="GA986" s="16"/>
      <c r="GB986" s="16"/>
      <c r="GC986" s="16"/>
      <c r="GD986" s="16"/>
      <c r="GE986" s="211"/>
    </row>
    <row r="987" spans="1:187" s="159" customFormat="1" ht="25.5" customHeight="1" x14ac:dyDescent="0.3">
      <c r="A987" s="498"/>
      <c r="B987" s="553"/>
      <c r="C987" s="553"/>
      <c r="D987" s="212" t="s">
        <v>17</v>
      </c>
      <c r="E987" s="212" t="s">
        <v>28</v>
      </c>
      <c r="F987" s="212" t="s">
        <v>28</v>
      </c>
      <c r="G987" s="212"/>
      <c r="H987" s="212" t="s">
        <v>28</v>
      </c>
      <c r="I987" s="212"/>
      <c r="J987" s="553"/>
      <c r="K987" s="15"/>
      <c r="L987" s="15"/>
      <c r="M987" s="15"/>
      <c r="N987" s="15"/>
      <c r="O987" s="15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  <c r="DY987" s="16"/>
      <c r="DZ987" s="16"/>
      <c r="EA987" s="16"/>
      <c r="EB987" s="16"/>
      <c r="EC987" s="16"/>
      <c r="ED987" s="16"/>
      <c r="EE987" s="16"/>
      <c r="EF987" s="16"/>
      <c r="EG987" s="16"/>
      <c r="EH987" s="16"/>
      <c r="EI987" s="16"/>
      <c r="EJ987" s="16"/>
      <c r="EK987" s="16"/>
      <c r="EL987" s="16"/>
      <c r="EM987" s="16"/>
      <c r="EN987" s="16"/>
      <c r="EO987" s="16"/>
      <c r="EP987" s="16"/>
      <c r="EQ987" s="16"/>
      <c r="ER987" s="16"/>
      <c r="ES987" s="16"/>
      <c r="ET987" s="16"/>
      <c r="EU987" s="16"/>
      <c r="EV987" s="16"/>
      <c r="EW987" s="16"/>
      <c r="EX987" s="16"/>
      <c r="EY987" s="16"/>
      <c r="EZ987" s="16"/>
      <c r="FA987" s="16"/>
      <c r="FB987" s="16"/>
      <c r="FC987" s="16"/>
      <c r="FD987" s="16"/>
      <c r="FE987" s="16"/>
      <c r="FF987" s="16"/>
      <c r="FG987" s="16"/>
      <c r="FH987" s="16"/>
      <c r="FI987" s="16"/>
      <c r="FJ987" s="16"/>
      <c r="FK987" s="16"/>
      <c r="FL987" s="16"/>
      <c r="FM987" s="16"/>
      <c r="FN987" s="16"/>
      <c r="FO987" s="16"/>
      <c r="FP987" s="16"/>
      <c r="FQ987" s="16"/>
      <c r="FR987" s="16"/>
      <c r="FS987" s="16"/>
      <c r="FT987" s="16"/>
      <c r="FU987" s="16"/>
      <c r="FV987" s="16"/>
      <c r="FW987" s="16"/>
      <c r="FX987" s="16"/>
      <c r="FY987" s="16"/>
      <c r="FZ987" s="16"/>
      <c r="GA987" s="16"/>
      <c r="GB987" s="16"/>
      <c r="GC987" s="16"/>
      <c r="GD987" s="16"/>
      <c r="GE987" s="211"/>
    </row>
    <row r="988" spans="1:187" s="159" customFormat="1" ht="24.75" customHeight="1" x14ac:dyDescent="0.3">
      <c r="A988" s="498"/>
      <c r="B988" s="553"/>
      <c r="C988" s="553"/>
      <c r="D988" s="212" t="s">
        <v>32</v>
      </c>
      <c r="E988" s="215">
        <v>250</v>
      </c>
      <c r="F988" s="215">
        <v>0</v>
      </c>
      <c r="G988" s="215">
        <v>242.5</v>
      </c>
      <c r="H988" s="215">
        <v>7.5</v>
      </c>
      <c r="I988" s="212">
        <v>0</v>
      </c>
      <c r="J988" s="553"/>
      <c r="K988" s="15"/>
      <c r="L988" s="15"/>
      <c r="M988" s="15"/>
      <c r="N988" s="15"/>
      <c r="O988" s="15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  <c r="DY988" s="16"/>
      <c r="DZ988" s="16"/>
      <c r="EA988" s="16"/>
      <c r="EB988" s="16"/>
      <c r="EC988" s="16"/>
      <c r="ED988" s="16"/>
      <c r="EE988" s="16"/>
      <c r="EF988" s="16"/>
      <c r="EG988" s="16"/>
      <c r="EH988" s="16"/>
      <c r="EI988" s="16"/>
      <c r="EJ988" s="16"/>
      <c r="EK988" s="16"/>
      <c r="EL988" s="16"/>
      <c r="EM988" s="16"/>
      <c r="EN988" s="16"/>
      <c r="EO988" s="16"/>
      <c r="EP988" s="16"/>
      <c r="EQ988" s="16"/>
      <c r="ER988" s="16"/>
      <c r="ES988" s="16"/>
      <c r="ET988" s="16"/>
      <c r="EU988" s="16"/>
      <c r="EV988" s="16"/>
      <c r="EW988" s="16"/>
      <c r="EX988" s="16"/>
      <c r="EY988" s="16"/>
      <c r="EZ988" s="16"/>
      <c r="FA988" s="16"/>
      <c r="FB988" s="16"/>
      <c r="FC988" s="16"/>
      <c r="FD988" s="16"/>
      <c r="FE988" s="16"/>
      <c r="FF988" s="16"/>
      <c r="FG988" s="16"/>
      <c r="FH988" s="16"/>
      <c r="FI988" s="16"/>
      <c r="FJ988" s="16"/>
      <c r="FK988" s="16"/>
      <c r="FL988" s="16"/>
      <c r="FM988" s="16"/>
      <c r="FN988" s="16"/>
      <c r="FO988" s="16"/>
      <c r="FP988" s="16"/>
      <c r="FQ988" s="16"/>
      <c r="FR988" s="16"/>
      <c r="FS988" s="16"/>
      <c r="FT988" s="16"/>
      <c r="FU988" s="16"/>
      <c r="FV988" s="16"/>
      <c r="FW988" s="16"/>
      <c r="FX988" s="16"/>
      <c r="FY988" s="16"/>
      <c r="FZ988" s="16"/>
      <c r="GA988" s="16"/>
      <c r="GB988" s="16"/>
      <c r="GC988" s="16"/>
      <c r="GD988" s="16"/>
      <c r="GE988" s="211"/>
    </row>
    <row r="989" spans="1:187" s="159" customFormat="1" ht="23.25" customHeight="1" x14ac:dyDescent="0.3">
      <c r="A989" s="498"/>
      <c r="B989" s="553"/>
      <c r="C989" s="553"/>
      <c r="D989" s="212" t="s">
        <v>33</v>
      </c>
      <c r="E989" s="215">
        <v>250</v>
      </c>
      <c r="F989" s="215">
        <v>0</v>
      </c>
      <c r="G989" s="215">
        <v>242.5</v>
      </c>
      <c r="H989" s="215">
        <v>7.5</v>
      </c>
      <c r="I989" s="212">
        <v>0</v>
      </c>
      <c r="J989" s="553"/>
      <c r="K989" s="15"/>
      <c r="L989" s="15"/>
      <c r="M989" s="15"/>
      <c r="N989" s="15"/>
      <c r="O989" s="15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  <c r="DY989" s="16"/>
      <c r="DZ989" s="16"/>
      <c r="EA989" s="16"/>
      <c r="EB989" s="16"/>
      <c r="EC989" s="16"/>
      <c r="ED989" s="16"/>
      <c r="EE989" s="16"/>
      <c r="EF989" s="16"/>
      <c r="EG989" s="16"/>
      <c r="EH989" s="16"/>
      <c r="EI989" s="16"/>
      <c r="EJ989" s="16"/>
      <c r="EK989" s="16"/>
      <c r="EL989" s="16"/>
      <c r="EM989" s="16"/>
      <c r="EN989" s="16"/>
      <c r="EO989" s="16"/>
      <c r="EP989" s="16"/>
      <c r="EQ989" s="16"/>
      <c r="ER989" s="16"/>
      <c r="ES989" s="16"/>
      <c r="ET989" s="16"/>
      <c r="EU989" s="16"/>
      <c r="EV989" s="16"/>
      <c r="EW989" s="16"/>
      <c r="EX989" s="16"/>
      <c r="EY989" s="16"/>
      <c r="EZ989" s="16"/>
      <c r="FA989" s="16"/>
      <c r="FB989" s="16"/>
      <c r="FC989" s="16"/>
      <c r="FD989" s="16"/>
      <c r="FE989" s="16"/>
      <c r="FF989" s="16"/>
      <c r="FG989" s="16"/>
      <c r="FH989" s="16"/>
      <c r="FI989" s="16"/>
      <c r="FJ989" s="16"/>
      <c r="FK989" s="16"/>
      <c r="FL989" s="16"/>
      <c r="FM989" s="16"/>
      <c r="FN989" s="16"/>
      <c r="FO989" s="16"/>
      <c r="FP989" s="16"/>
      <c r="FQ989" s="16"/>
      <c r="FR989" s="16"/>
      <c r="FS989" s="16"/>
      <c r="FT989" s="16"/>
      <c r="FU989" s="16"/>
      <c r="FV989" s="16"/>
      <c r="FW989" s="16"/>
      <c r="FX989" s="16"/>
      <c r="FY989" s="16"/>
      <c r="FZ989" s="16"/>
      <c r="GA989" s="16"/>
      <c r="GB989" s="16"/>
      <c r="GC989" s="16"/>
      <c r="GD989" s="16"/>
      <c r="GE989" s="211"/>
    </row>
    <row r="990" spans="1:187" s="159" customFormat="1" ht="23.25" customHeight="1" x14ac:dyDescent="0.3">
      <c r="A990" s="491" t="s">
        <v>369</v>
      </c>
      <c r="B990" s="491"/>
      <c r="C990" s="491"/>
      <c r="D990" s="491"/>
      <c r="E990" s="491"/>
      <c r="F990" s="491"/>
      <c r="G990" s="491"/>
      <c r="H990" s="491"/>
      <c r="I990" s="491"/>
      <c r="J990" s="491"/>
      <c r="K990" s="216"/>
      <c r="L990" s="216"/>
      <c r="M990" s="216"/>
      <c r="N990" s="216"/>
      <c r="O990" s="2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  <c r="DY990" s="16"/>
      <c r="DZ990" s="16"/>
      <c r="EA990" s="16"/>
      <c r="EB990" s="16"/>
      <c r="EC990" s="16"/>
      <c r="ED990" s="16"/>
      <c r="EE990" s="16"/>
      <c r="EF990" s="16"/>
      <c r="EG990" s="16"/>
      <c r="EH990" s="16"/>
      <c r="EI990" s="16"/>
      <c r="EJ990" s="16"/>
      <c r="EK990" s="16"/>
      <c r="EL990" s="16"/>
      <c r="EM990" s="16"/>
      <c r="EN990" s="16"/>
      <c r="EO990" s="16"/>
      <c r="EP990" s="16"/>
      <c r="EQ990" s="16"/>
      <c r="ER990" s="16"/>
      <c r="ES990" s="16"/>
      <c r="ET990" s="16"/>
      <c r="EU990" s="16"/>
      <c r="EV990" s="16"/>
      <c r="EW990" s="16"/>
      <c r="EX990" s="16"/>
      <c r="EY990" s="16"/>
      <c r="EZ990" s="16"/>
      <c r="FA990" s="16"/>
      <c r="FB990" s="16"/>
      <c r="FC990" s="16"/>
      <c r="FD990" s="16"/>
      <c r="FE990" s="16"/>
      <c r="FF990" s="16"/>
      <c r="FG990" s="16"/>
      <c r="FH990" s="16"/>
      <c r="FI990" s="16"/>
      <c r="FJ990" s="16"/>
      <c r="FK990" s="16"/>
      <c r="FL990" s="16"/>
      <c r="FM990" s="16"/>
      <c r="FN990" s="16"/>
      <c r="FO990" s="16"/>
      <c r="FP990" s="16"/>
      <c r="FQ990" s="16"/>
      <c r="FR990" s="16"/>
      <c r="FS990" s="16"/>
      <c r="FT990" s="16"/>
      <c r="FU990" s="16"/>
      <c r="FV990" s="16"/>
      <c r="FW990" s="16"/>
      <c r="FX990" s="16"/>
      <c r="FY990" s="16"/>
      <c r="FZ990" s="16"/>
      <c r="GA990" s="16"/>
      <c r="GB990" s="16"/>
      <c r="GC990" s="16"/>
      <c r="GD990" s="16"/>
      <c r="GE990" s="211"/>
    </row>
    <row r="991" spans="1:187" s="159" customFormat="1" ht="19.5" customHeight="1" x14ac:dyDescent="0.3">
      <c r="A991" s="554" t="s">
        <v>370</v>
      </c>
      <c r="B991" s="445" t="s">
        <v>371</v>
      </c>
      <c r="C991" s="445" t="s">
        <v>372</v>
      </c>
      <c r="D991" s="217" t="s">
        <v>129</v>
      </c>
      <c r="E991" s="218">
        <f>E993+E994+E995</f>
        <v>163.44999999999999</v>
      </c>
      <c r="F991" s="218">
        <f>F993+F994+F995</f>
        <v>156.5</v>
      </c>
      <c r="G991" s="218">
        <f>G993+G994+G995</f>
        <v>3.1999999999999997</v>
      </c>
      <c r="H991" s="218">
        <f>H993+H994+H995</f>
        <v>3.75</v>
      </c>
      <c r="I991" s="218">
        <f>I993+I994+I995</f>
        <v>0</v>
      </c>
      <c r="J991" s="445" t="s">
        <v>519</v>
      </c>
      <c r="K991" s="15"/>
      <c r="L991" s="15"/>
      <c r="M991" s="15"/>
      <c r="N991" s="15"/>
      <c r="O991" s="15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  <c r="DY991" s="16"/>
      <c r="DZ991" s="16"/>
      <c r="EA991" s="16"/>
      <c r="EB991" s="16"/>
      <c r="EC991" s="16"/>
      <c r="ED991" s="16"/>
      <c r="EE991" s="16"/>
      <c r="EF991" s="16"/>
      <c r="EG991" s="16"/>
      <c r="EH991" s="16"/>
      <c r="EI991" s="16"/>
      <c r="EJ991" s="16"/>
      <c r="EK991" s="16"/>
      <c r="EL991" s="16"/>
      <c r="EM991" s="16"/>
      <c r="EN991" s="16"/>
      <c r="EO991" s="16"/>
      <c r="EP991" s="16"/>
      <c r="EQ991" s="16"/>
      <c r="ER991" s="16"/>
      <c r="ES991" s="16"/>
      <c r="ET991" s="16"/>
      <c r="EU991" s="16"/>
      <c r="EV991" s="16"/>
      <c r="EW991" s="16"/>
      <c r="EX991" s="16"/>
      <c r="EY991" s="16"/>
      <c r="EZ991" s="16"/>
      <c r="FA991" s="16"/>
      <c r="FB991" s="16"/>
      <c r="FC991" s="16"/>
      <c r="FD991" s="16"/>
      <c r="FE991" s="16"/>
      <c r="FF991" s="16"/>
      <c r="FG991" s="16"/>
      <c r="FH991" s="16"/>
      <c r="FI991" s="16"/>
      <c r="FJ991" s="16"/>
      <c r="FK991" s="16"/>
      <c r="FL991" s="16"/>
      <c r="FM991" s="16"/>
      <c r="FN991" s="16"/>
      <c r="FO991" s="16"/>
      <c r="FP991" s="16"/>
      <c r="FQ991" s="16"/>
      <c r="FR991" s="16"/>
      <c r="FS991" s="16"/>
      <c r="FT991" s="16"/>
      <c r="FU991" s="16"/>
      <c r="FV991" s="16"/>
      <c r="FW991" s="16"/>
      <c r="FX991" s="16"/>
      <c r="FY991" s="16"/>
      <c r="FZ991" s="16"/>
      <c r="GA991" s="16"/>
      <c r="GB991" s="16"/>
      <c r="GC991" s="16"/>
      <c r="GD991" s="16"/>
      <c r="GE991" s="211"/>
    </row>
    <row r="992" spans="1:187" s="159" customFormat="1" ht="19.5" customHeight="1" x14ac:dyDescent="0.3">
      <c r="A992" s="554"/>
      <c r="B992" s="445"/>
      <c r="C992" s="445"/>
      <c r="D992" s="29" t="s">
        <v>17</v>
      </c>
      <c r="E992" s="218" t="s">
        <v>28</v>
      </c>
      <c r="F992" s="219" t="s">
        <v>28</v>
      </c>
      <c r="G992" s="219" t="s">
        <v>28</v>
      </c>
      <c r="H992" s="220" t="s">
        <v>28</v>
      </c>
      <c r="I992" s="220" t="s">
        <v>28</v>
      </c>
      <c r="J992" s="445"/>
      <c r="K992" s="15"/>
      <c r="L992" s="15"/>
      <c r="M992" s="15"/>
      <c r="N992" s="15"/>
      <c r="O992" s="15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  <c r="DV992" s="16"/>
      <c r="DW992" s="16"/>
      <c r="DX992" s="16"/>
      <c r="DY992" s="16"/>
      <c r="DZ992" s="16"/>
      <c r="EA992" s="16"/>
      <c r="EB992" s="16"/>
      <c r="EC992" s="16"/>
      <c r="ED992" s="16"/>
      <c r="EE992" s="16"/>
      <c r="EF992" s="16"/>
      <c r="EG992" s="16"/>
      <c r="EH992" s="16"/>
      <c r="EI992" s="16"/>
      <c r="EJ992" s="16"/>
      <c r="EK992" s="16"/>
      <c r="EL992" s="16"/>
      <c r="EM992" s="16"/>
      <c r="EN992" s="16"/>
      <c r="EO992" s="16"/>
      <c r="EP992" s="16"/>
      <c r="EQ992" s="16"/>
      <c r="ER992" s="16"/>
      <c r="ES992" s="16"/>
      <c r="ET992" s="16"/>
      <c r="EU992" s="16"/>
      <c r="EV992" s="16"/>
      <c r="EW992" s="16"/>
      <c r="EX992" s="16"/>
      <c r="EY992" s="16"/>
      <c r="EZ992" s="16"/>
      <c r="FA992" s="16"/>
      <c r="FB992" s="16"/>
      <c r="FC992" s="16"/>
      <c r="FD992" s="16"/>
      <c r="FE992" s="16"/>
      <c r="FF992" s="16"/>
      <c r="FG992" s="16"/>
      <c r="FH992" s="16"/>
      <c r="FI992" s="16"/>
      <c r="FJ992" s="16"/>
      <c r="FK992" s="16"/>
      <c r="FL992" s="16"/>
      <c r="FM992" s="16"/>
      <c r="FN992" s="16"/>
      <c r="FO992" s="16"/>
      <c r="FP992" s="16"/>
      <c r="FQ992" s="16"/>
      <c r="FR992" s="16"/>
      <c r="FS992" s="16"/>
      <c r="FT992" s="16"/>
      <c r="FU992" s="16"/>
      <c r="FV992" s="16"/>
      <c r="FW992" s="16"/>
      <c r="FX992" s="16"/>
      <c r="FY992" s="16"/>
      <c r="FZ992" s="16"/>
      <c r="GA992" s="16"/>
      <c r="GB992" s="16"/>
      <c r="GC992" s="16"/>
      <c r="GD992" s="16"/>
      <c r="GE992" s="211"/>
    </row>
    <row r="993" spans="1:187" s="159" customFormat="1" ht="19.5" customHeight="1" x14ac:dyDescent="0.3">
      <c r="A993" s="554"/>
      <c r="B993" s="445"/>
      <c r="C993" s="445"/>
      <c r="D993" s="29" t="s">
        <v>29</v>
      </c>
      <c r="E993" s="221">
        <v>1.3</v>
      </c>
      <c r="F993" s="222">
        <v>0</v>
      </c>
      <c r="G993" s="222">
        <v>0</v>
      </c>
      <c r="H993" s="223">
        <v>1.3</v>
      </c>
      <c r="I993" s="223">
        <v>0</v>
      </c>
      <c r="J993" s="445"/>
      <c r="K993" s="15"/>
      <c r="L993" s="15"/>
      <c r="M993" s="15"/>
      <c r="N993" s="15"/>
      <c r="O993" s="15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  <c r="DY993" s="16"/>
      <c r="DZ993" s="16"/>
      <c r="EA993" s="16"/>
      <c r="EB993" s="16"/>
      <c r="EC993" s="16"/>
      <c r="ED993" s="16"/>
      <c r="EE993" s="16"/>
      <c r="EF993" s="16"/>
      <c r="EG993" s="16"/>
      <c r="EH993" s="16"/>
      <c r="EI993" s="16"/>
      <c r="EJ993" s="16"/>
      <c r="EK993" s="16"/>
      <c r="EL993" s="16"/>
      <c r="EM993" s="16"/>
      <c r="EN993" s="16"/>
      <c r="EO993" s="16"/>
      <c r="EP993" s="16"/>
      <c r="EQ993" s="16"/>
      <c r="ER993" s="16"/>
      <c r="ES993" s="16"/>
      <c r="ET993" s="16"/>
      <c r="EU993" s="16"/>
      <c r="EV993" s="16"/>
      <c r="EW993" s="16"/>
      <c r="EX993" s="16"/>
      <c r="EY993" s="16"/>
      <c r="EZ993" s="16"/>
      <c r="FA993" s="16"/>
      <c r="FB993" s="16"/>
      <c r="FC993" s="16"/>
      <c r="FD993" s="16"/>
      <c r="FE993" s="16"/>
      <c r="FF993" s="16"/>
      <c r="FG993" s="16"/>
      <c r="FH993" s="16"/>
      <c r="FI993" s="16"/>
      <c r="FJ993" s="16"/>
      <c r="FK993" s="16"/>
      <c r="FL993" s="16"/>
      <c r="FM993" s="16"/>
      <c r="FN993" s="16"/>
      <c r="FO993" s="16"/>
      <c r="FP993" s="16"/>
      <c r="FQ993" s="16"/>
      <c r="FR993" s="16"/>
      <c r="FS993" s="16"/>
      <c r="FT993" s="16"/>
      <c r="FU993" s="16"/>
      <c r="FV993" s="16"/>
      <c r="FW993" s="16"/>
      <c r="FX993" s="16"/>
      <c r="FY993" s="16"/>
      <c r="FZ993" s="16"/>
      <c r="GA993" s="16"/>
      <c r="GB993" s="16"/>
      <c r="GC993" s="16"/>
      <c r="GD993" s="16"/>
      <c r="GE993" s="211"/>
    </row>
    <row r="994" spans="1:187" s="159" customFormat="1" ht="19.5" customHeight="1" x14ac:dyDescent="0.3">
      <c r="A994" s="554"/>
      <c r="B994" s="445"/>
      <c r="C994" s="445"/>
      <c r="D994" s="29" t="s">
        <v>18</v>
      </c>
      <c r="E994" s="222">
        <v>32.799999999999997</v>
      </c>
      <c r="F994" s="224">
        <v>29.74</v>
      </c>
      <c r="G994" s="224">
        <v>0.61</v>
      </c>
      <c r="H994" s="223">
        <v>2.4500000000000002</v>
      </c>
      <c r="I994" s="223">
        <v>0</v>
      </c>
      <c r="J994" s="445"/>
      <c r="K994" s="15"/>
      <c r="L994" s="15"/>
      <c r="M994" s="15"/>
      <c r="N994" s="15"/>
      <c r="O994" s="15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  <c r="EG994" s="16"/>
      <c r="EH994" s="16"/>
      <c r="EI994" s="16"/>
      <c r="EJ994" s="16"/>
      <c r="EK994" s="16"/>
      <c r="EL994" s="16"/>
      <c r="EM994" s="16"/>
      <c r="EN994" s="16"/>
      <c r="EO994" s="16"/>
      <c r="EP994" s="16"/>
      <c r="EQ994" s="16"/>
      <c r="ER994" s="16"/>
      <c r="ES994" s="16"/>
      <c r="ET994" s="16"/>
      <c r="EU994" s="16"/>
      <c r="EV994" s="16"/>
      <c r="EW994" s="16"/>
      <c r="EX994" s="16"/>
      <c r="EY994" s="16"/>
      <c r="EZ994" s="16"/>
      <c r="FA994" s="16"/>
      <c r="FB994" s="16"/>
      <c r="FC994" s="16"/>
      <c r="FD994" s="16"/>
      <c r="FE994" s="16"/>
      <c r="FF994" s="16"/>
      <c r="FG994" s="16"/>
      <c r="FH994" s="16"/>
      <c r="FI994" s="16"/>
      <c r="FJ994" s="16"/>
      <c r="FK994" s="16"/>
      <c r="FL994" s="16"/>
      <c r="FM994" s="16"/>
      <c r="FN994" s="16"/>
      <c r="FO994" s="16"/>
      <c r="FP994" s="16"/>
      <c r="FQ994" s="16"/>
      <c r="FR994" s="16"/>
      <c r="FS994" s="16"/>
      <c r="FT994" s="16"/>
      <c r="FU994" s="16"/>
      <c r="FV994" s="16"/>
      <c r="FW994" s="16"/>
      <c r="FX994" s="16"/>
      <c r="FY994" s="16"/>
      <c r="FZ994" s="16"/>
      <c r="GA994" s="16"/>
      <c r="GB994" s="16"/>
      <c r="GC994" s="16"/>
      <c r="GD994" s="16"/>
      <c r="GE994" s="211"/>
    </row>
    <row r="995" spans="1:187" s="159" customFormat="1" ht="193.2" customHeight="1" x14ac:dyDescent="0.3">
      <c r="A995" s="554"/>
      <c r="B995" s="445"/>
      <c r="C995" s="445"/>
      <c r="D995" s="29" t="s">
        <v>19</v>
      </c>
      <c r="E995" s="222">
        <v>129.35</v>
      </c>
      <c r="F995" s="224">
        <v>126.76</v>
      </c>
      <c r="G995" s="224">
        <v>2.59</v>
      </c>
      <c r="H995" s="223">
        <v>0</v>
      </c>
      <c r="I995" s="223">
        <v>0</v>
      </c>
      <c r="J995" s="445"/>
      <c r="K995" s="15"/>
      <c r="L995" s="15"/>
      <c r="M995" s="15"/>
      <c r="N995" s="15"/>
      <c r="O995" s="15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  <c r="EG995" s="16"/>
      <c r="EH995" s="16"/>
      <c r="EI995" s="16"/>
      <c r="EJ995" s="16"/>
      <c r="EK995" s="16"/>
      <c r="EL995" s="16"/>
      <c r="EM995" s="16"/>
      <c r="EN995" s="16"/>
      <c r="EO995" s="16"/>
      <c r="EP995" s="16"/>
      <c r="EQ995" s="16"/>
      <c r="ER995" s="16"/>
      <c r="ES995" s="16"/>
      <c r="ET995" s="16"/>
      <c r="EU995" s="16"/>
      <c r="EV995" s="16"/>
      <c r="EW995" s="16"/>
      <c r="EX995" s="16"/>
      <c r="EY995" s="16"/>
      <c r="EZ995" s="16"/>
      <c r="FA995" s="16"/>
      <c r="FB995" s="16"/>
      <c r="FC995" s="16"/>
      <c r="FD995" s="16"/>
      <c r="FE995" s="16"/>
      <c r="FF995" s="16"/>
      <c r="FG995" s="16"/>
      <c r="FH995" s="16"/>
      <c r="FI995" s="16"/>
      <c r="FJ995" s="16"/>
      <c r="FK995" s="16"/>
      <c r="FL995" s="16"/>
      <c r="FM995" s="16"/>
      <c r="FN995" s="16"/>
      <c r="FO995" s="16"/>
      <c r="FP995" s="16"/>
      <c r="FQ995" s="16"/>
      <c r="FR995" s="16"/>
      <c r="FS995" s="16"/>
      <c r="FT995" s="16"/>
      <c r="FU995" s="16"/>
      <c r="FV995" s="16"/>
      <c r="FW995" s="16"/>
      <c r="FX995" s="16"/>
      <c r="FY995" s="16"/>
      <c r="FZ995" s="16"/>
      <c r="GA995" s="16"/>
      <c r="GB995" s="16"/>
      <c r="GC995" s="16"/>
      <c r="GD995" s="16"/>
      <c r="GE995" s="211"/>
    </row>
    <row r="996" spans="1:187" s="159" customFormat="1" ht="30" customHeight="1" x14ac:dyDescent="0.3">
      <c r="A996" s="555">
        <v>2</v>
      </c>
      <c r="B996" s="423" t="s">
        <v>373</v>
      </c>
      <c r="C996" s="422" t="s">
        <v>372</v>
      </c>
      <c r="D996" s="61" t="s">
        <v>374</v>
      </c>
      <c r="E996" s="225">
        <f>E998+E999+E1000</f>
        <v>117.11000000000001</v>
      </c>
      <c r="F996" s="225">
        <f>F998+F999+F1000</f>
        <v>114.13</v>
      </c>
      <c r="G996" s="225">
        <f>G998+G999+G1000</f>
        <v>2.33</v>
      </c>
      <c r="H996" s="225">
        <f>H998+H999+H1000</f>
        <v>0.65</v>
      </c>
      <c r="I996" s="225">
        <f>I998+I999+I1000</f>
        <v>0</v>
      </c>
      <c r="J996" s="445" t="s">
        <v>520</v>
      </c>
      <c r="K996" s="15"/>
      <c r="L996" s="15"/>
      <c r="M996" s="15"/>
      <c r="N996" s="15"/>
      <c r="O996" s="15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  <c r="DY996" s="16"/>
      <c r="DZ996" s="16"/>
      <c r="EA996" s="16"/>
      <c r="EB996" s="16"/>
      <c r="EC996" s="16"/>
      <c r="ED996" s="16"/>
      <c r="EE996" s="16"/>
      <c r="EF996" s="16"/>
      <c r="EG996" s="16"/>
      <c r="EH996" s="16"/>
      <c r="EI996" s="16"/>
      <c r="EJ996" s="16"/>
      <c r="EK996" s="16"/>
      <c r="EL996" s="16"/>
      <c r="EM996" s="16"/>
      <c r="EN996" s="16"/>
      <c r="EO996" s="16"/>
      <c r="EP996" s="16"/>
      <c r="EQ996" s="16"/>
      <c r="ER996" s="16"/>
      <c r="ES996" s="16"/>
      <c r="ET996" s="16"/>
      <c r="EU996" s="16"/>
      <c r="EV996" s="16"/>
      <c r="EW996" s="16"/>
      <c r="EX996" s="16"/>
      <c r="EY996" s="16"/>
      <c r="EZ996" s="16"/>
      <c r="FA996" s="16"/>
      <c r="FB996" s="16"/>
      <c r="FC996" s="16"/>
      <c r="FD996" s="16"/>
      <c r="FE996" s="16"/>
      <c r="FF996" s="16"/>
      <c r="FG996" s="16"/>
      <c r="FH996" s="16"/>
      <c r="FI996" s="16"/>
      <c r="FJ996" s="16"/>
      <c r="FK996" s="16"/>
      <c r="FL996" s="16"/>
      <c r="FM996" s="16"/>
      <c r="FN996" s="16"/>
      <c r="FO996" s="16"/>
      <c r="FP996" s="16"/>
      <c r="FQ996" s="16"/>
      <c r="FR996" s="16"/>
      <c r="FS996" s="16"/>
      <c r="FT996" s="16"/>
      <c r="FU996" s="16"/>
      <c r="FV996" s="16"/>
      <c r="FW996" s="16"/>
      <c r="FX996" s="16"/>
      <c r="FY996" s="16"/>
      <c r="FZ996" s="16"/>
      <c r="GA996" s="16"/>
      <c r="GB996" s="16"/>
      <c r="GC996" s="16"/>
      <c r="GD996" s="16"/>
      <c r="GE996" s="211"/>
    </row>
    <row r="997" spans="1:187" s="228" customFormat="1" ht="19.5" customHeight="1" x14ac:dyDescent="0.3">
      <c r="A997" s="555"/>
      <c r="B997" s="423"/>
      <c r="C997" s="422"/>
      <c r="D997" s="26" t="s">
        <v>17</v>
      </c>
      <c r="E997" s="226" t="s">
        <v>28</v>
      </c>
      <c r="F997" s="226" t="s">
        <v>28</v>
      </c>
      <c r="G997" s="226" t="s">
        <v>28</v>
      </c>
      <c r="H997" s="226">
        <v>0</v>
      </c>
      <c r="I997" s="154" t="s">
        <v>28</v>
      </c>
      <c r="J997" s="445"/>
      <c r="K997" s="15"/>
      <c r="L997" s="4"/>
      <c r="M997" s="4"/>
      <c r="N997" s="4"/>
      <c r="O997" s="4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227"/>
    </row>
    <row r="998" spans="1:187" s="228" customFormat="1" ht="19.5" customHeight="1" x14ac:dyDescent="0.3">
      <c r="A998" s="555"/>
      <c r="B998" s="423"/>
      <c r="C998" s="422"/>
      <c r="D998" s="26" t="s">
        <v>29</v>
      </c>
      <c r="E998" s="226">
        <v>56.71</v>
      </c>
      <c r="F998" s="224">
        <v>55.58</v>
      </c>
      <c r="G998" s="224">
        <v>1.1299999999999999</v>
      </c>
      <c r="H998" s="224">
        <v>0</v>
      </c>
      <c r="I998" s="154">
        <v>0</v>
      </c>
      <c r="J998" s="445"/>
      <c r="K998" s="15"/>
      <c r="L998" s="4"/>
      <c r="M998" s="4"/>
      <c r="N998" s="4"/>
      <c r="O998" s="4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227"/>
    </row>
    <row r="999" spans="1:187" s="228" customFormat="1" ht="28.5" customHeight="1" x14ac:dyDescent="0.3">
      <c r="A999" s="555"/>
      <c r="B999" s="423"/>
      <c r="C999" s="422"/>
      <c r="D999" s="26" t="s">
        <v>18</v>
      </c>
      <c r="E999" s="226">
        <v>30.5</v>
      </c>
      <c r="F999" s="224">
        <v>29.25</v>
      </c>
      <c r="G999" s="224">
        <v>0.6</v>
      </c>
      <c r="H999" s="224">
        <v>0.65</v>
      </c>
      <c r="I999" s="154">
        <v>0</v>
      </c>
      <c r="J999" s="445"/>
      <c r="K999" s="15"/>
      <c r="L999" s="4"/>
      <c r="M999" s="4"/>
      <c r="N999" s="4"/>
      <c r="O999" s="4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227"/>
    </row>
    <row r="1000" spans="1:187" s="228" customFormat="1" ht="35.25" customHeight="1" x14ac:dyDescent="0.3">
      <c r="A1000" s="555"/>
      <c r="B1000" s="423"/>
      <c r="C1000" s="422"/>
      <c r="D1000" s="26" t="s">
        <v>19</v>
      </c>
      <c r="E1000" s="226">
        <v>29.9</v>
      </c>
      <c r="F1000" s="224">
        <v>29.3</v>
      </c>
      <c r="G1000" s="224">
        <v>0.6</v>
      </c>
      <c r="H1000" s="224">
        <v>0</v>
      </c>
      <c r="I1000" s="154">
        <v>0</v>
      </c>
      <c r="J1000" s="445"/>
      <c r="K1000" s="15"/>
      <c r="L1000" s="4"/>
      <c r="M1000" s="4"/>
      <c r="N1000" s="4"/>
      <c r="O1000" s="4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227"/>
    </row>
    <row r="1001" spans="1:187" s="228" customFormat="1" ht="19.5" customHeight="1" x14ac:dyDescent="0.3">
      <c r="A1001" s="555">
        <v>3</v>
      </c>
      <c r="B1001" s="445" t="s">
        <v>375</v>
      </c>
      <c r="C1001" s="477" t="s">
        <v>372</v>
      </c>
      <c r="D1001" s="217" t="s">
        <v>376</v>
      </c>
      <c r="E1001" s="225">
        <f>E1003+E1004+E1005</f>
        <v>63.04</v>
      </c>
      <c r="F1001" s="225">
        <f>F1003+F1004+F1005</f>
        <v>61.629999999999995</v>
      </c>
      <c r="G1001" s="225">
        <f>G1003+G1004+G1005</f>
        <v>1.26</v>
      </c>
      <c r="H1001" s="225">
        <f>H1003+H1004+H1005</f>
        <v>0.15</v>
      </c>
      <c r="I1001" s="225">
        <f>I1003+I1004+I1005</f>
        <v>0</v>
      </c>
      <c r="J1001" s="477" t="s">
        <v>377</v>
      </c>
      <c r="K1001" s="15" t="e">
        <f>I997+H997+F997</f>
        <v>#VALUE!</v>
      </c>
      <c r="L1001" s="4"/>
      <c r="M1001" s="4"/>
      <c r="N1001" s="4"/>
      <c r="O1001" s="4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227"/>
    </row>
    <row r="1002" spans="1:187" s="228" customFormat="1" ht="19.5" customHeight="1" x14ac:dyDescent="0.3">
      <c r="A1002" s="555"/>
      <c r="B1002" s="445"/>
      <c r="C1002" s="477"/>
      <c r="D1002" s="29" t="s">
        <v>17</v>
      </c>
      <c r="E1002" s="226" t="s">
        <v>28</v>
      </c>
      <c r="F1002" s="226" t="s">
        <v>28</v>
      </c>
      <c r="G1002" s="226" t="s">
        <v>28</v>
      </c>
      <c r="H1002" s="226" t="s">
        <v>28</v>
      </c>
      <c r="I1002" s="154" t="s">
        <v>28</v>
      </c>
      <c r="J1002" s="477"/>
      <c r="K1002" s="15">
        <f>I998+H998+F998</f>
        <v>55.58</v>
      </c>
      <c r="L1002" s="4"/>
      <c r="M1002" s="4"/>
      <c r="N1002" s="4"/>
      <c r="O1002" s="4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227"/>
    </row>
    <row r="1003" spans="1:187" s="228" customFormat="1" ht="19.5" customHeight="1" x14ac:dyDescent="0.3">
      <c r="A1003" s="555"/>
      <c r="B1003" s="445"/>
      <c r="C1003" s="477"/>
      <c r="D1003" s="383" t="s">
        <v>23</v>
      </c>
      <c r="E1003" s="384">
        <f>F1003+G1003+H1003+I1003</f>
        <v>0.15</v>
      </c>
      <c r="F1003" s="384">
        <v>0</v>
      </c>
      <c r="G1003" s="384">
        <v>0</v>
      </c>
      <c r="H1003" s="384">
        <v>0.15</v>
      </c>
      <c r="I1003" s="385">
        <v>0</v>
      </c>
      <c r="J1003" s="477"/>
      <c r="K1003" s="15"/>
      <c r="L1003" s="4"/>
      <c r="M1003" s="4"/>
      <c r="N1003" s="4"/>
      <c r="O1003" s="4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227"/>
    </row>
    <row r="1004" spans="1:187" s="228" customFormat="1" ht="19.5" customHeight="1" x14ac:dyDescent="0.3">
      <c r="A1004" s="555"/>
      <c r="B1004" s="445"/>
      <c r="C1004" s="477"/>
      <c r="D1004" s="29" t="s">
        <v>29</v>
      </c>
      <c r="E1004" s="226">
        <f>F1004+G1004+H1004+I1004</f>
        <v>25.97</v>
      </c>
      <c r="F1004" s="226">
        <v>25.45</v>
      </c>
      <c r="G1004" s="226">
        <v>0.52</v>
      </c>
      <c r="H1004" s="226">
        <v>0</v>
      </c>
      <c r="I1004" s="154">
        <v>0</v>
      </c>
      <c r="J1004" s="477"/>
      <c r="K1004" s="15">
        <f>I999+H999+F999</f>
        <v>29.9</v>
      </c>
      <c r="L1004" s="4"/>
      <c r="M1004" s="4"/>
      <c r="N1004" s="4"/>
      <c r="O1004" s="4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227"/>
    </row>
    <row r="1005" spans="1:187" s="228" customFormat="1" ht="33.75" customHeight="1" x14ac:dyDescent="0.3">
      <c r="A1005" s="555"/>
      <c r="B1005" s="445"/>
      <c r="C1005" s="477"/>
      <c r="D1005" s="29" t="s">
        <v>18</v>
      </c>
      <c r="E1005" s="226">
        <f>F1005+G1005+H1005+I1005</f>
        <v>36.92</v>
      </c>
      <c r="F1005" s="226">
        <v>36.18</v>
      </c>
      <c r="G1005" s="226">
        <v>0.74</v>
      </c>
      <c r="H1005" s="226">
        <v>0</v>
      </c>
      <c r="I1005" s="154">
        <v>0</v>
      </c>
      <c r="J1005" s="477"/>
      <c r="K1005" s="15">
        <f>I1000+H1000+F1000</f>
        <v>29.3</v>
      </c>
      <c r="L1005" s="4"/>
      <c r="M1005" s="4"/>
      <c r="N1005" s="4"/>
      <c r="O1005" s="4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227"/>
    </row>
    <row r="1006" spans="1:187" s="228" customFormat="1" ht="19.5" hidden="1" customHeight="1" x14ac:dyDescent="0.3">
      <c r="A1006" s="229"/>
      <c r="B1006" s="230" t="s">
        <v>378</v>
      </c>
      <c r="C1006" s="230"/>
      <c r="D1006" s="231" t="s">
        <v>18</v>
      </c>
      <c r="E1006" s="232">
        <v>36.92</v>
      </c>
      <c r="F1006" s="232">
        <v>36.18</v>
      </c>
      <c r="G1006" s="232">
        <v>0.74</v>
      </c>
      <c r="H1006" s="232">
        <v>0</v>
      </c>
      <c r="I1006" s="232">
        <v>0</v>
      </c>
      <c r="J1006" s="233"/>
      <c r="K1006" s="15" t="e">
        <f>#REF!+#REF!+#REF!</f>
        <v>#REF!</v>
      </c>
      <c r="L1006" s="4"/>
      <c r="M1006" s="4"/>
      <c r="N1006" s="4"/>
      <c r="O1006" s="4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227"/>
    </row>
    <row r="1007" spans="1:187" s="228" customFormat="1" ht="80.099999999999994" customHeight="1" x14ac:dyDescent="0.3">
      <c r="A1007" s="55">
        <v>4</v>
      </c>
      <c r="B1007" s="386" t="s">
        <v>379</v>
      </c>
      <c r="C1007" s="387" t="s">
        <v>372</v>
      </c>
      <c r="D1007" s="387" t="s">
        <v>29</v>
      </c>
      <c r="E1007" s="388">
        <f>F1007+G1007+H1007+I1007</f>
        <v>38.700000000000003</v>
      </c>
      <c r="F1007" s="388">
        <v>37.93</v>
      </c>
      <c r="G1007" s="388">
        <v>0.77</v>
      </c>
      <c r="H1007" s="388">
        <v>0</v>
      </c>
      <c r="I1007" s="388">
        <v>0</v>
      </c>
      <c r="J1007" s="389" t="s">
        <v>521</v>
      </c>
      <c r="K1007" s="15"/>
      <c r="L1007" s="4"/>
      <c r="M1007" s="4"/>
      <c r="N1007" s="4"/>
      <c r="O1007" s="4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227"/>
    </row>
    <row r="1008" spans="1:187" s="228" customFormat="1" ht="105.6" customHeight="1" x14ac:dyDescent="0.3">
      <c r="A1008" s="101">
        <v>5</v>
      </c>
      <c r="B1008" s="390" t="s">
        <v>380</v>
      </c>
      <c r="C1008" s="390" t="s">
        <v>372</v>
      </c>
      <c r="D1008" s="391">
        <v>2022</v>
      </c>
      <c r="E1008" s="392">
        <f>F1008+G1008+H1008+I1008</f>
        <v>140</v>
      </c>
      <c r="F1008" s="392">
        <v>137.19999999999999</v>
      </c>
      <c r="G1008" s="392">
        <v>2.8</v>
      </c>
      <c r="H1008" s="392">
        <v>0</v>
      </c>
      <c r="I1008" s="392">
        <v>0</v>
      </c>
      <c r="J1008" s="393" t="s">
        <v>522</v>
      </c>
      <c r="K1008" s="15"/>
      <c r="L1008" s="4"/>
      <c r="M1008" s="4"/>
      <c r="N1008" s="4"/>
      <c r="O1008" s="4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227"/>
    </row>
    <row r="1009" spans="1:187" s="228" customFormat="1" ht="105.6" customHeight="1" x14ac:dyDescent="0.3">
      <c r="A1009" s="101">
        <v>6</v>
      </c>
      <c r="B1009" s="101" t="s">
        <v>381</v>
      </c>
      <c r="C1009" s="101" t="s">
        <v>372</v>
      </c>
      <c r="D1009" s="101" t="s">
        <v>29</v>
      </c>
      <c r="E1009" s="235">
        <f>F1009+G1009+H1009+I1009</f>
        <v>10.6</v>
      </c>
      <c r="F1009" s="235">
        <v>9.75</v>
      </c>
      <c r="G1009" s="235">
        <v>0.2</v>
      </c>
      <c r="H1009" s="235">
        <v>0.65</v>
      </c>
      <c r="I1009" s="235">
        <v>0</v>
      </c>
      <c r="J1009" s="236" t="s">
        <v>382</v>
      </c>
      <c r="K1009" s="15"/>
      <c r="L1009" s="4"/>
      <c r="M1009" s="4"/>
      <c r="N1009" s="4"/>
      <c r="O1009" s="4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227"/>
    </row>
    <row r="1010" spans="1:187" s="228" customFormat="1" ht="105.6" customHeight="1" x14ac:dyDescent="0.3">
      <c r="A1010" s="101">
        <v>7</v>
      </c>
      <c r="B1010" s="390" t="s">
        <v>383</v>
      </c>
      <c r="C1010" s="390" t="s">
        <v>228</v>
      </c>
      <c r="D1010" s="390">
        <v>2022</v>
      </c>
      <c r="E1010" s="394">
        <f>F1010+G1010+H1010+I1010</f>
        <v>0.04</v>
      </c>
      <c r="F1010" s="394">
        <v>0</v>
      </c>
      <c r="G1010" s="395">
        <v>3.8800000000000001E-2</v>
      </c>
      <c r="H1010" s="395">
        <v>1.1999999999999999E-3</v>
      </c>
      <c r="I1010" s="394">
        <v>0</v>
      </c>
      <c r="J1010" s="390" t="s">
        <v>384</v>
      </c>
      <c r="K1010" s="15"/>
      <c r="L1010" s="4"/>
      <c r="M1010" s="4"/>
      <c r="N1010" s="4"/>
      <c r="O1010" s="4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227"/>
    </row>
    <row r="1011" spans="1:187" s="228" customFormat="1" ht="30.6" customHeight="1" x14ac:dyDescent="0.3">
      <c r="A1011" s="477">
        <v>8</v>
      </c>
      <c r="B1011" s="556" t="s">
        <v>385</v>
      </c>
      <c r="C1011" s="477" t="s">
        <v>372</v>
      </c>
      <c r="D1011" s="102" t="s">
        <v>124</v>
      </c>
      <c r="E1011" s="238">
        <f>F1011+G1011+H1011+I1011</f>
        <v>40.700000000000003</v>
      </c>
      <c r="F1011" s="238">
        <v>39</v>
      </c>
      <c r="G1011" s="238">
        <v>1</v>
      </c>
      <c r="H1011" s="238">
        <v>0.7</v>
      </c>
      <c r="I1011" s="238">
        <v>0</v>
      </c>
      <c r="J1011" s="556" t="s">
        <v>386</v>
      </c>
      <c r="K1011" s="15"/>
      <c r="L1011" s="4"/>
      <c r="M1011" s="4"/>
      <c r="N1011" s="4"/>
      <c r="O1011" s="4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227"/>
    </row>
    <row r="1012" spans="1:187" s="228" customFormat="1" ht="32.4" customHeight="1" x14ac:dyDescent="0.3">
      <c r="A1012" s="477"/>
      <c r="B1012" s="556"/>
      <c r="C1012" s="556"/>
      <c r="D1012" s="239" t="s">
        <v>17</v>
      </c>
      <c r="E1012" s="240" t="s">
        <v>28</v>
      </c>
      <c r="F1012" s="241" t="s">
        <v>28</v>
      </c>
      <c r="G1012" s="241" t="s">
        <v>28</v>
      </c>
      <c r="H1012" s="242" t="s">
        <v>28</v>
      </c>
      <c r="I1012" s="242" t="s">
        <v>28</v>
      </c>
      <c r="J1012" s="556"/>
      <c r="K1012" s="15"/>
      <c r="L1012" s="4"/>
      <c r="M1012" s="4"/>
      <c r="N1012" s="4"/>
      <c r="O1012" s="4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227"/>
    </row>
    <row r="1013" spans="1:187" s="228" customFormat="1" ht="35.1" customHeight="1" x14ac:dyDescent="0.3">
      <c r="A1013" s="477"/>
      <c r="B1013" s="556"/>
      <c r="C1013" s="556"/>
      <c r="D1013" s="239">
        <v>2022</v>
      </c>
      <c r="E1013" s="240">
        <f>F1013+G1013+H1013+I1013</f>
        <v>0.7</v>
      </c>
      <c r="F1013" s="242">
        <v>0</v>
      </c>
      <c r="G1013" s="242">
        <v>0</v>
      </c>
      <c r="H1013" s="242">
        <v>0.7</v>
      </c>
      <c r="I1013" s="242">
        <v>0</v>
      </c>
      <c r="J1013" s="556"/>
      <c r="K1013" s="15"/>
      <c r="L1013" s="4"/>
      <c r="M1013" s="4"/>
      <c r="N1013" s="4"/>
      <c r="O1013" s="4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227"/>
    </row>
    <row r="1014" spans="1:187" s="228" customFormat="1" ht="23.1" customHeight="1" x14ac:dyDescent="0.3">
      <c r="A1014" s="477"/>
      <c r="B1014" s="556"/>
      <c r="C1014" s="556"/>
      <c r="D1014" s="239">
        <v>2023</v>
      </c>
      <c r="E1014" s="240">
        <f>F1014+G1014+H1014+I1014</f>
        <v>40</v>
      </c>
      <c r="F1014" s="242">
        <v>39</v>
      </c>
      <c r="G1014" s="242">
        <v>1</v>
      </c>
      <c r="H1014" s="242">
        <v>0</v>
      </c>
      <c r="I1014" s="242">
        <v>0</v>
      </c>
      <c r="J1014" s="556"/>
      <c r="K1014" s="15"/>
      <c r="L1014" s="4"/>
      <c r="M1014" s="4"/>
      <c r="N1014" s="4"/>
      <c r="O1014" s="4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227"/>
    </row>
    <row r="1015" spans="1:187" s="228" customFormat="1" ht="78.75" customHeight="1" x14ac:dyDescent="0.3">
      <c r="A1015" s="477">
        <v>9</v>
      </c>
      <c r="B1015" s="477" t="s">
        <v>387</v>
      </c>
      <c r="C1015" s="477" t="s">
        <v>372</v>
      </c>
      <c r="D1015" s="101" t="s">
        <v>388</v>
      </c>
      <c r="E1015" s="243">
        <f>F1015+G1015+H1015+I1015</f>
        <v>15.080000000000002</v>
      </c>
      <c r="F1015" s="243">
        <v>14.63</v>
      </c>
      <c r="G1015" s="243">
        <v>0.3</v>
      </c>
      <c r="H1015" s="243">
        <v>0.15</v>
      </c>
      <c r="I1015" s="243">
        <v>0</v>
      </c>
      <c r="J1015" s="557" t="s">
        <v>389</v>
      </c>
      <c r="K1015" s="15"/>
      <c r="L1015" s="4"/>
      <c r="M1015" s="4"/>
      <c r="N1015" s="4"/>
      <c r="O1015" s="4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227"/>
    </row>
    <row r="1016" spans="1:187" s="228" customFormat="1" ht="26.85" customHeight="1" x14ac:dyDescent="0.3">
      <c r="A1016" s="477"/>
      <c r="B1016" s="477"/>
      <c r="C1016" s="477"/>
      <c r="D1016" s="244" t="s">
        <v>17</v>
      </c>
      <c r="E1016" s="245" t="s">
        <v>28</v>
      </c>
      <c r="F1016" s="245" t="s">
        <v>28</v>
      </c>
      <c r="G1016" s="245" t="s">
        <v>28</v>
      </c>
      <c r="H1016" s="245" t="s">
        <v>28</v>
      </c>
      <c r="I1016" s="245" t="s">
        <v>28</v>
      </c>
      <c r="J1016" s="557"/>
      <c r="K1016" s="15"/>
      <c r="L1016" s="4"/>
      <c r="M1016" s="4"/>
      <c r="N1016" s="4"/>
      <c r="O1016" s="4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227"/>
    </row>
    <row r="1017" spans="1:187" s="228" customFormat="1" ht="35.1" customHeight="1" x14ac:dyDescent="0.3">
      <c r="A1017" s="477"/>
      <c r="B1017" s="477"/>
      <c r="C1017" s="477"/>
      <c r="D1017" s="244">
        <v>2021</v>
      </c>
      <c r="E1017" s="245">
        <f>F1017+G1017+H1017+I1017</f>
        <v>0.15</v>
      </c>
      <c r="F1017" s="245">
        <v>0</v>
      </c>
      <c r="G1017" s="245">
        <v>0</v>
      </c>
      <c r="H1017" s="245">
        <v>0.15</v>
      </c>
      <c r="I1017" s="245">
        <v>0</v>
      </c>
      <c r="J1017" s="557"/>
      <c r="K1017" s="15"/>
      <c r="L1017" s="4"/>
      <c r="M1017" s="4"/>
      <c r="N1017" s="4"/>
      <c r="O1017" s="4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227"/>
    </row>
    <row r="1018" spans="1:187" s="228" customFormat="1" ht="36.9" customHeight="1" x14ac:dyDescent="0.3">
      <c r="A1018" s="477"/>
      <c r="B1018" s="477"/>
      <c r="C1018" s="477"/>
      <c r="D1018" s="244">
        <v>2023</v>
      </c>
      <c r="E1018" s="245">
        <f>F1018+G1018+H1018+I1018</f>
        <v>14.930000000000001</v>
      </c>
      <c r="F1018" s="245">
        <v>14.63</v>
      </c>
      <c r="G1018" s="245">
        <v>0.3</v>
      </c>
      <c r="H1018" s="245">
        <v>0</v>
      </c>
      <c r="I1018" s="245">
        <v>0</v>
      </c>
      <c r="J1018" s="557"/>
      <c r="K1018" s="15"/>
      <c r="L1018" s="4"/>
      <c r="M1018" s="4"/>
      <c r="N1018" s="4"/>
      <c r="O1018" s="4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227"/>
    </row>
    <row r="1019" spans="1:187" s="228" customFormat="1" ht="42.9" customHeight="1" x14ac:dyDescent="0.3">
      <c r="A1019" s="558">
        <v>10</v>
      </c>
      <c r="B1019" s="477" t="s">
        <v>390</v>
      </c>
      <c r="C1019" s="477" t="s">
        <v>372</v>
      </c>
      <c r="D1019" s="334" t="s">
        <v>391</v>
      </c>
      <c r="E1019" s="247">
        <f>F1019+G1019+H1019+I1019</f>
        <v>45.93</v>
      </c>
      <c r="F1019" s="247">
        <v>44.94</v>
      </c>
      <c r="G1019" s="247">
        <v>0.92</v>
      </c>
      <c r="H1019" s="247">
        <v>7.0000000000000007E-2</v>
      </c>
      <c r="I1019" s="247">
        <v>0</v>
      </c>
      <c r="J1019" s="559" t="s">
        <v>392</v>
      </c>
      <c r="K1019" s="15"/>
      <c r="L1019" s="4"/>
      <c r="M1019" s="4"/>
      <c r="N1019" s="4"/>
      <c r="O1019" s="4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227"/>
    </row>
    <row r="1020" spans="1:187" s="228" customFormat="1" ht="31.95" customHeight="1" x14ac:dyDescent="0.3">
      <c r="A1020" s="558"/>
      <c r="B1020" s="558"/>
      <c r="C1020" s="558"/>
      <c r="D1020" s="244" t="s">
        <v>17</v>
      </c>
      <c r="E1020" s="242" t="s">
        <v>28</v>
      </c>
      <c r="F1020" s="242" t="s">
        <v>28</v>
      </c>
      <c r="G1020" s="242" t="s">
        <v>28</v>
      </c>
      <c r="H1020" s="242" t="s">
        <v>28</v>
      </c>
      <c r="I1020" s="242" t="s">
        <v>28</v>
      </c>
      <c r="J1020" s="559"/>
      <c r="K1020" s="15"/>
      <c r="L1020" s="4"/>
      <c r="M1020" s="4"/>
      <c r="N1020" s="4"/>
      <c r="O1020" s="4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227"/>
    </row>
    <row r="1021" spans="1:187" s="228" customFormat="1" ht="28.65" customHeight="1" x14ac:dyDescent="0.3">
      <c r="A1021" s="558"/>
      <c r="B1021" s="558"/>
      <c r="C1021" s="558"/>
      <c r="D1021" s="244">
        <v>2023</v>
      </c>
      <c r="E1021" s="242">
        <f>F1021+G1021+H1021+I1021</f>
        <v>7.0000000000000007E-2</v>
      </c>
      <c r="F1021" s="242">
        <v>0</v>
      </c>
      <c r="G1021" s="242">
        <v>0</v>
      </c>
      <c r="H1021" s="242">
        <v>7.0000000000000007E-2</v>
      </c>
      <c r="I1021" s="242">
        <v>0</v>
      </c>
      <c r="J1021" s="559"/>
      <c r="K1021" s="15"/>
      <c r="L1021" s="4"/>
      <c r="M1021" s="4"/>
      <c r="N1021" s="4"/>
      <c r="O1021" s="4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227"/>
    </row>
    <row r="1022" spans="1:187" s="228" customFormat="1" ht="30" customHeight="1" x14ac:dyDescent="0.3">
      <c r="A1022" s="558"/>
      <c r="B1022" s="477"/>
      <c r="C1022" s="477"/>
      <c r="D1022" s="244">
        <v>2024</v>
      </c>
      <c r="E1022" s="242">
        <f>F1022+G1022+H1022+I1022</f>
        <v>45.86</v>
      </c>
      <c r="F1022" s="242">
        <v>44.94</v>
      </c>
      <c r="G1022" s="242">
        <v>0.92</v>
      </c>
      <c r="H1022" s="242">
        <v>0</v>
      </c>
      <c r="I1022" s="242">
        <v>0</v>
      </c>
      <c r="J1022" s="559"/>
      <c r="K1022" s="15"/>
      <c r="L1022" s="4"/>
      <c r="M1022" s="4"/>
      <c r="N1022" s="4"/>
      <c r="O1022" s="4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227"/>
    </row>
    <row r="1023" spans="1:187" s="228" customFormat="1" ht="28.65" customHeight="1" x14ac:dyDescent="0.3">
      <c r="A1023" s="477">
        <v>10</v>
      </c>
      <c r="B1023" s="477" t="s">
        <v>393</v>
      </c>
      <c r="C1023" s="477" t="s">
        <v>372</v>
      </c>
      <c r="D1023" s="334" t="s">
        <v>394</v>
      </c>
      <c r="E1023" s="254">
        <f>F1023+G1023+H1023+I1023</f>
        <v>39.949999999999996</v>
      </c>
      <c r="F1023" s="254">
        <v>38.51</v>
      </c>
      <c r="G1023" s="254">
        <v>0.79</v>
      </c>
      <c r="H1023" s="254">
        <v>0.65</v>
      </c>
      <c r="I1023" s="254">
        <v>0</v>
      </c>
      <c r="J1023" s="560" t="s">
        <v>395</v>
      </c>
      <c r="K1023" s="15"/>
      <c r="L1023" s="4"/>
      <c r="M1023" s="4"/>
      <c r="N1023" s="4"/>
      <c r="O1023" s="4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227"/>
    </row>
    <row r="1024" spans="1:187" s="228" customFormat="1" ht="24.9" customHeight="1" x14ac:dyDescent="0.3">
      <c r="A1024" s="477"/>
      <c r="B1024" s="477"/>
      <c r="C1024" s="477"/>
      <c r="D1024" s="333" t="s">
        <v>17</v>
      </c>
      <c r="E1024" s="235" t="s">
        <v>28</v>
      </c>
      <c r="F1024" s="235" t="s">
        <v>28</v>
      </c>
      <c r="G1024" s="235" t="s">
        <v>28</v>
      </c>
      <c r="H1024" s="235" t="s">
        <v>28</v>
      </c>
      <c r="I1024" s="235" t="s">
        <v>28</v>
      </c>
      <c r="J1024" s="560"/>
      <c r="K1024" s="15"/>
      <c r="L1024" s="4"/>
      <c r="M1024" s="4"/>
      <c r="N1024" s="4"/>
      <c r="O1024" s="4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227"/>
    </row>
    <row r="1025" spans="1:187" s="228" customFormat="1" ht="24.9" customHeight="1" x14ac:dyDescent="0.3">
      <c r="A1025" s="477"/>
      <c r="B1025" s="477"/>
      <c r="C1025" s="477"/>
      <c r="D1025" s="333" t="s">
        <v>18</v>
      </c>
      <c r="E1025" s="235">
        <f>F1025+G1025+H1025+I1025</f>
        <v>0.65</v>
      </c>
      <c r="F1025" s="235">
        <v>0</v>
      </c>
      <c r="G1025" s="235">
        <v>0</v>
      </c>
      <c r="H1025" s="235">
        <v>0.65</v>
      </c>
      <c r="I1025" s="235">
        <v>0</v>
      </c>
      <c r="J1025" s="560"/>
      <c r="K1025" s="15"/>
      <c r="L1025" s="4"/>
      <c r="M1025" s="4"/>
      <c r="N1025" s="4"/>
      <c r="O1025" s="4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227"/>
    </row>
    <row r="1026" spans="1:187" s="228" customFormat="1" ht="21.15" customHeight="1" x14ac:dyDescent="0.3">
      <c r="A1026" s="477"/>
      <c r="B1026" s="477"/>
      <c r="C1026" s="477"/>
      <c r="D1026" s="333" t="s">
        <v>19</v>
      </c>
      <c r="E1026" s="235">
        <f>F1026+G1026+H1026+I1026</f>
        <v>19.400000000000002</v>
      </c>
      <c r="F1026" s="235">
        <v>19.010000000000002</v>
      </c>
      <c r="G1026" s="235">
        <v>0.39</v>
      </c>
      <c r="H1026" s="235">
        <v>0</v>
      </c>
      <c r="I1026" s="235">
        <v>0</v>
      </c>
      <c r="J1026" s="560"/>
      <c r="K1026" s="15"/>
      <c r="L1026" s="4"/>
      <c r="M1026" s="4"/>
      <c r="N1026" s="4"/>
      <c r="O1026" s="4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227"/>
    </row>
    <row r="1027" spans="1:187" s="228" customFormat="1" ht="19.350000000000001" customHeight="1" x14ac:dyDescent="0.3">
      <c r="A1027" s="477">
        <v>12</v>
      </c>
      <c r="B1027" s="477"/>
      <c r="C1027" s="477"/>
      <c r="D1027" s="333" t="s">
        <v>20</v>
      </c>
      <c r="E1027" s="235">
        <f>F1027+G1027+H1027+I1027</f>
        <v>19.899999999999999</v>
      </c>
      <c r="F1027" s="235">
        <v>19.5</v>
      </c>
      <c r="G1027" s="235">
        <v>0.4</v>
      </c>
      <c r="H1027" s="235">
        <v>0</v>
      </c>
      <c r="I1027" s="235">
        <v>0</v>
      </c>
      <c r="J1027" s="560"/>
      <c r="K1027" s="15"/>
      <c r="L1027" s="4"/>
      <c r="M1027" s="4"/>
      <c r="N1027" s="4"/>
      <c r="O1027" s="4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227"/>
    </row>
    <row r="1028" spans="1:187" s="228" customFormat="1" ht="53.85" customHeight="1" x14ac:dyDescent="0.3">
      <c r="A1028" s="477"/>
      <c r="B1028" s="477" t="s">
        <v>396</v>
      </c>
      <c r="C1028" s="477" t="s">
        <v>372</v>
      </c>
      <c r="D1028" s="334" t="s">
        <v>391</v>
      </c>
      <c r="E1028" s="396">
        <f>E1030+E1031</f>
        <v>7.31</v>
      </c>
      <c r="F1028" s="396">
        <f>F1030+F1031</f>
        <v>6.92</v>
      </c>
      <c r="G1028" s="396">
        <f>G1030+G1031</f>
        <v>0.14000000000000001</v>
      </c>
      <c r="H1028" s="396">
        <f>H1030+H1031</f>
        <v>0.25</v>
      </c>
      <c r="I1028" s="396">
        <f>I1030+I1031+I1032</f>
        <v>0</v>
      </c>
      <c r="J1028" s="560" t="s">
        <v>397</v>
      </c>
      <c r="K1028" s="15"/>
      <c r="L1028" s="4"/>
      <c r="M1028" s="4"/>
      <c r="N1028" s="4"/>
      <c r="O1028" s="4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227"/>
    </row>
    <row r="1029" spans="1:187" s="228" customFormat="1" ht="24.45" customHeight="1" x14ac:dyDescent="0.3">
      <c r="A1029" s="477"/>
      <c r="B1029" s="477"/>
      <c r="C1029" s="477"/>
      <c r="D1029" s="334" t="s">
        <v>17</v>
      </c>
      <c r="E1029" s="254" t="s">
        <v>28</v>
      </c>
      <c r="F1029" s="254" t="s">
        <v>28</v>
      </c>
      <c r="G1029" s="254" t="s">
        <v>28</v>
      </c>
      <c r="H1029" s="235" t="s">
        <v>28</v>
      </c>
      <c r="I1029" s="235" t="s">
        <v>28</v>
      </c>
      <c r="J1029" s="560"/>
      <c r="K1029" s="15"/>
      <c r="L1029" s="4"/>
      <c r="M1029" s="4"/>
      <c r="N1029" s="4"/>
      <c r="O1029" s="4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227"/>
    </row>
    <row r="1030" spans="1:187" s="228" customFormat="1" ht="25.65" customHeight="1" x14ac:dyDescent="0.3">
      <c r="A1030" s="477"/>
      <c r="B1030" s="477"/>
      <c r="C1030" s="477"/>
      <c r="D1030" s="333" t="s">
        <v>18</v>
      </c>
      <c r="E1030" s="235">
        <f>F1030+G1030+H1030+I1030</f>
        <v>0.25</v>
      </c>
      <c r="F1030" s="235">
        <v>0</v>
      </c>
      <c r="G1030" s="235">
        <v>0</v>
      </c>
      <c r="H1030" s="235">
        <v>0.25</v>
      </c>
      <c r="I1030" s="235">
        <v>0</v>
      </c>
      <c r="J1030" s="560"/>
      <c r="K1030" s="15"/>
      <c r="L1030" s="4"/>
      <c r="M1030" s="4"/>
      <c r="N1030" s="4"/>
      <c r="O1030" s="4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227"/>
    </row>
    <row r="1031" spans="1:187" s="228" customFormat="1" ht="24.45" customHeight="1" x14ac:dyDescent="0.3">
      <c r="A1031" s="477"/>
      <c r="B1031" s="477"/>
      <c r="C1031" s="477"/>
      <c r="D1031" s="333" t="s">
        <v>19</v>
      </c>
      <c r="E1031" s="235">
        <f>F1031+G1031+H1031+I1031</f>
        <v>7.06</v>
      </c>
      <c r="F1031" s="235">
        <v>6.92</v>
      </c>
      <c r="G1031" s="235">
        <v>0.14000000000000001</v>
      </c>
      <c r="H1031" s="235">
        <v>0</v>
      </c>
      <c r="I1031" s="235">
        <v>0</v>
      </c>
      <c r="J1031" s="560"/>
      <c r="K1031" s="15"/>
      <c r="L1031" s="4"/>
      <c r="M1031" s="4"/>
      <c r="N1031" s="4"/>
      <c r="O1031" s="4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227"/>
    </row>
    <row r="1032" spans="1:187" s="228" customFormat="1" ht="90.6" customHeight="1" x14ac:dyDescent="0.3">
      <c r="A1032" s="561" t="s">
        <v>398</v>
      </c>
      <c r="B1032" s="390" t="s">
        <v>383</v>
      </c>
      <c r="C1032" s="390" t="s">
        <v>399</v>
      </c>
      <c r="D1032" s="390" t="s">
        <v>20</v>
      </c>
      <c r="E1032" s="394">
        <f>F1032+G1032+H1032+I1032</f>
        <v>0.04</v>
      </c>
      <c r="F1032" s="397">
        <v>0</v>
      </c>
      <c r="G1032" s="395">
        <v>3.8800000000000001E-2</v>
      </c>
      <c r="H1032" s="395">
        <v>1.1999999999999999E-3</v>
      </c>
      <c r="I1032" s="397">
        <v>0</v>
      </c>
      <c r="J1032" s="393" t="s">
        <v>400</v>
      </c>
      <c r="K1032" s="15"/>
      <c r="L1032" s="4"/>
      <c r="M1032" s="4"/>
      <c r="N1032" s="4"/>
      <c r="O1032" s="4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227"/>
    </row>
    <row r="1033" spans="1:187" s="228" customFormat="1" ht="56.85" customHeight="1" x14ac:dyDescent="0.3">
      <c r="A1033" s="561"/>
      <c r="B1033" s="477" t="s">
        <v>401</v>
      </c>
      <c r="C1033" s="477" t="s">
        <v>372</v>
      </c>
      <c r="D1033" s="334" t="s">
        <v>391</v>
      </c>
      <c r="E1033" s="247">
        <f>E1035+E1036</f>
        <v>20.25</v>
      </c>
      <c r="F1033" s="247">
        <f>F1035+F1036</f>
        <v>19.5</v>
      </c>
      <c r="G1033" s="247">
        <f>G1035+G1036</f>
        <v>0.4</v>
      </c>
      <c r="H1033" s="247">
        <f>H1035+H1036</f>
        <v>0.35</v>
      </c>
      <c r="I1033" s="247">
        <f>I1035+I1036</f>
        <v>0</v>
      </c>
      <c r="J1033" s="560" t="s">
        <v>402</v>
      </c>
      <c r="K1033" s="15"/>
      <c r="L1033" s="4"/>
      <c r="M1033" s="4"/>
      <c r="N1033" s="4"/>
      <c r="O1033" s="4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227"/>
    </row>
    <row r="1034" spans="1:187" s="228" customFormat="1" ht="25.65" customHeight="1" x14ac:dyDescent="0.3">
      <c r="A1034" s="561"/>
      <c r="B1034" s="477"/>
      <c r="C1034" s="477"/>
      <c r="D1034" s="244" t="s">
        <v>17</v>
      </c>
      <c r="E1034" s="242" t="s">
        <v>28</v>
      </c>
      <c r="F1034" s="242" t="s">
        <v>28</v>
      </c>
      <c r="G1034" s="242" t="s">
        <v>28</v>
      </c>
      <c r="H1034" s="242" t="s">
        <v>28</v>
      </c>
      <c r="I1034" s="242" t="s">
        <v>28</v>
      </c>
      <c r="J1034" s="560"/>
      <c r="K1034" s="15"/>
      <c r="L1034" s="4"/>
      <c r="M1034" s="4"/>
      <c r="N1034" s="4"/>
      <c r="O1034" s="4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227"/>
    </row>
    <row r="1035" spans="1:187" s="228" customFormat="1" ht="27.6" customHeight="1" x14ac:dyDescent="0.3">
      <c r="A1035" s="561"/>
      <c r="B1035" s="477"/>
      <c r="C1035" s="477"/>
      <c r="D1035" s="244" t="s">
        <v>18</v>
      </c>
      <c r="E1035" s="242">
        <v>0.35</v>
      </c>
      <c r="F1035" s="242">
        <v>0</v>
      </c>
      <c r="G1035" s="242">
        <v>0</v>
      </c>
      <c r="H1035" s="242">
        <v>0.35</v>
      </c>
      <c r="I1035" s="242">
        <v>0</v>
      </c>
      <c r="J1035" s="560"/>
      <c r="K1035" s="15"/>
      <c r="L1035" s="4"/>
      <c r="M1035" s="4"/>
      <c r="N1035" s="4"/>
      <c r="O1035" s="4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227"/>
    </row>
    <row r="1036" spans="1:187" s="228" customFormat="1" ht="24.9" customHeight="1" x14ac:dyDescent="0.3">
      <c r="A1036" s="251" t="s">
        <v>403</v>
      </c>
      <c r="B1036" s="477"/>
      <c r="C1036" s="477"/>
      <c r="D1036" s="244" t="s">
        <v>19</v>
      </c>
      <c r="E1036" s="242">
        <v>19.899999999999999</v>
      </c>
      <c r="F1036" s="242">
        <v>19.5</v>
      </c>
      <c r="G1036" s="242">
        <v>0.4</v>
      </c>
      <c r="H1036" s="242">
        <v>0</v>
      </c>
      <c r="I1036" s="242">
        <v>0</v>
      </c>
      <c r="J1036" s="560"/>
      <c r="K1036" s="15"/>
      <c r="L1036" s="4"/>
      <c r="M1036" s="4"/>
      <c r="N1036" s="4"/>
      <c r="O1036" s="4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227"/>
    </row>
    <row r="1037" spans="1:187" s="228" customFormat="1" ht="92.4" customHeight="1" x14ac:dyDescent="0.3">
      <c r="A1037" s="477">
        <v>15</v>
      </c>
      <c r="B1037" s="562" t="s">
        <v>404</v>
      </c>
      <c r="C1037" s="562" t="s">
        <v>372</v>
      </c>
      <c r="D1037" s="398" t="s">
        <v>394</v>
      </c>
      <c r="E1037" s="247">
        <f>E1039+E1040</f>
        <v>46.470000000000006</v>
      </c>
      <c r="F1037" s="247">
        <f>F1039+F1040</f>
        <v>44.85</v>
      </c>
      <c r="G1037" s="247">
        <f>G1039+G1040</f>
        <v>0.92</v>
      </c>
      <c r="H1037" s="247">
        <f>H1039+H1040</f>
        <v>0.7</v>
      </c>
      <c r="I1037" s="247">
        <f>I1039+I1040</f>
        <v>0</v>
      </c>
      <c r="J1037" s="560" t="s">
        <v>405</v>
      </c>
      <c r="K1037" s="15"/>
      <c r="L1037" s="4"/>
      <c r="M1037" s="4"/>
      <c r="N1037" s="4"/>
      <c r="O1037" s="4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227"/>
    </row>
    <row r="1038" spans="1:187" s="228" customFormat="1" ht="22.5" customHeight="1" x14ac:dyDescent="0.3">
      <c r="A1038" s="477"/>
      <c r="B1038" s="477"/>
      <c r="C1038" s="477"/>
      <c r="D1038" s="399" t="s">
        <v>17</v>
      </c>
      <c r="E1038" s="245" t="s">
        <v>28</v>
      </c>
      <c r="F1038" s="245" t="s">
        <v>28</v>
      </c>
      <c r="G1038" s="245" t="s">
        <v>28</v>
      </c>
      <c r="H1038" s="245" t="s">
        <v>28</v>
      </c>
      <c r="I1038" s="245" t="s">
        <v>28</v>
      </c>
      <c r="J1038" s="560"/>
      <c r="K1038" s="15"/>
      <c r="L1038" s="4"/>
      <c r="M1038" s="4"/>
      <c r="N1038" s="4"/>
      <c r="O1038" s="4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227"/>
    </row>
    <row r="1039" spans="1:187" s="228" customFormat="1" ht="24.45" customHeight="1" x14ac:dyDescent="0.3">
      <c r="A1039" s="477"/>
      <c r="B1039" s="477"/>
      <c r="C1039" s="477"/>
      <c r="D1039" s="399" t="s">
        <v>19</v>
      </c>
      <c r="E1039" s="245">
        <f>F1039+G1039+H1039+I1039</f>
        <v>0.7</v>
      </c>
      <c r="F1039" s="245">
        <v>0</v>
      </c>
      <c r="G1039" s="245">
        <v>0</v>
      </c>
      <c r="H1039" s="245">
        <v>0.7</v>
      </c>
      <c r="I1039" s="245">
        <v>0</v>
      </c>
      <c r="J1039" s="560"/>
      <c r="K1039" s="15"/>
      <c r="L1039" s="4"/>
      <c r="M1039" s="4"/>
      <c r="N1039" s="4"/>
      <c r="O1039" s="4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227"/>
    </row>
    <row r="1040" spans="1:187" s="228" customFormat="1" ht="26.25" customHeight="1" x14ac:dyDescent="0.3">
      <c r="A1040" s="477"/>
      <c r="B1040" s="562"/>
      <c r="C1040" s="562"/>
      <c r="D1040" s="244" t="s">
        <v>20</v>
      </c>
      <c r="E1040" s="245">
        <f>F1040+G1040+H1040+I1040</f>
        <v>45.77</v>
      </c>
      <c r="F1040" s="245">
        <v>44.85</v>
      </c>
      <c r="G1040" s="245">
        <v>0.92</v>
      </c>
      <c r="H1040" s="245">
        <v>0</v>
      </c>
      <c r="I1040" s="245">
        <v>0</v>
      </c>
      <c r="J1040" s="560"/>
      <c r="K1040" s="15"/>
      <c r="L1040" s="4"/>
      <c r="M1040" s="4"/>
      <c r="N1040" s="4"/>
      <c r="O1040" s="4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227"/>
    </row>
    <row r="1041" spans="1:187" s="228" customFormat="1" ht="92.4" customHeight="1" x14ac:dyDescent="0.3">
      <c r="A1041" s="563" t="s">
        <v>406</v>
      </c>
      <c r="B1041" s="477" t="s">
        <v>407</v>
      </c>
      <c r="C1041" s="477" t="s">
        <v>372</v>
      </c>
      <c r="D1041" s="398" t="s">
        <v>408</v>
      </c>
      <c r="E1041" s="247">
        <f>E1043+E1044</f>
        <v>46.470000000000006</v>
      </c>
      <c r="F1041" s="247">
        <f>F1043+F1044</f>
        <v>44.85</v>
      </c>
      <c r="G1041" s="247">
        <f>G1043+G1044</f>
        <v>0.92</v>
      </c>
      <c r="H1041" s="247">
        <f>H1043+H1044</f>
        <v>0.7</v>
      </c>
      <c r="I1041" s="247">
        <f>I1043+I1044</f>
        <v>0</v>
      </c>
      <c r="J1041" s="560" t="s">
        <v>405</v>
      </c>
      <c r="K1041" s="15"/>
      <c r="L1041" s="4"/>
      <c r="M1041" s="4"/>
      <c r="N1041" s="4"/>
      <c r="O1041" s="4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227"/>
    </row>
    <row r="1042" spans="1:187" s="228" customFormat="1" ht="28.65" customHeight="1" x14ac:dyDescent="0.3">
      <c r="A1042" s="563"/>
      <c r="B1042" s="477"/>
      <c r="C1042" s="477"/>
      <c r="D1042" s="399" t="s">
        <v>17</v>
      </c>
      <c r="E1042" s="245" t="s">
        <v>28</v>
      </c>
      <c r="F1042" s="245" t="s">
        <v>28</v>
      </c>
      <c r="G1042" s="245" t="s">
        <v>28</v>
      </c>
      <c r="H1042" s="245" t="s">
        <v>28</v>
      </c>
      <c r="I1042" s="245" t="s">
        <v>28</v>
      </c>
      <c r="J1042" s="560"/>
      <c r="K1042" s="15"/>
      <c r="L1042" s="4"/>
      <c r="M1042" s="4"/>
      <c r="N1042" s="4"/>
      <c r="O1042" s="4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227"/>
    </row>
    <row r="1043" spans="1:187" s="228" customFormat="1" ht="29.4" customHeight="1" x14ac:dyDescent="0.3">
      <c r="A1043" s="563"/>
      <c r="B1043" s="477"/>
      <c r="C1043" s="477"/>
      <c r="D1043" s="399" t="s">
        <v>20</v>
      </c>
      <c r="E1043" s="245">
        <v>0.7</v>
      </c>
      <c r="F1043" s="245">
        <v>0</v>
      </c>
      <c r="G1043" s="245">
        <v>0</v>
      </c>
      <c r="H1043" s="245">
        <v>0.7</v>
      </c>
      <c r="I1043" s="245">
        <v>0</v>
      </c>
      <c r="J1043" s="560"/>
      <c r="K1043" s="15"/>
      <c r="L1043" s="4"/>
      <c r="M1043" s="4"/>
      <c r="N1043" s="4"/>
      <c r="O1043" s="4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227"/>
    </row>
    <row r="1044" spans="1:187" s="228" customFormat="1" ht="28.2" customHeight="1" x14ac:dyDescent="0.3">
      <c r="A1044" s="563"/>
      <c r="B1044" s="477"/>
      <c r="C1044" s="477"/>
      <c r="D1044" s="244" t="s">
        <v>21</v>
      </c>
      <c r="E1044" s="245">
        <v>45.77</v>
      </c>
      <c r="F1044" s="245">
        <v>44.85</v>
      </c>
      <c r="G1044" s="245">
        <v>0.92</v>
      </c>
      <c r="H1044" s="245">
        <v>0</v>
      </c>
      <c r="I1044" s="245">
        <v>0</v>
      </c>
      <c r="J1044" s="560"/>
      <c r="K1044" s="15"/>
      <c r="L1044" s="4"/>
      <c r="M1044" s="4"/>
      <c r="N1044" s="4"/>
      <c r="O1044" s="4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227"/>
    </row>
    <row r="1045" spans="1:187" s="228" customFormat="1" ht="92.4" customHeight="1" x14ac:dyDescent="0.3">
      <c r="A1045" s="561" t="s">
        <v>409</v>
      </c>
      <c r="B1045" s="390" t="s">
        <v>410</v>
      </c>
      <c r="C1045" s="101" t="s">
        <v>228</v>
      </c>
      <c r="D1045" s="333" t="s">
        <v>19</v>
      </c>
      <c r="E1045" s="235">
        <f>F1045+G1045+H1045+I1045</f>
        <v>3.0000000000000002E-2</v>
      </c>
      <c r="F1045" s="235">
        <v>0</v>
      </c>
      <c r="G1045" s="253">
        <v>2.9000000000000001E-2</v>
      </c>
      <c r="H1045" s="253">
        <v>1E-3</v>
      </c>
      <c r="I1045" s="235">
        <v>0</v>
      </c>
      <c r="J1045" s="101" t="s">
        <v>411</v>
      </c>
      <c r="K1045" s="15"/>
      <c r="L1045" s="4"/>
      <c r="M1045" s="4"/>
      <c r="N1045" s="4"/>
      <c r="O1045" s="4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227"/>
    </row>
    <row r="1046" spans="1:187" s="228" customFormat="1" ht="92.4" customHeight="1" x14ac:dyDescent="0.3">
      <c r="A1046" s="561"/>
      <c r="B1046" s="390" t="s">
        <v>410</v>
      </c>
      <c r="C1046" s="101" t="s">
        <v>228</v>
      </c>
      <c r="D1046" s="333" t="s">
        <v>21</v>
      </c>
      <c r="E1046" s="235">
        <f>F1046+G1046+H1046+I1046</f>
        <v>3.0000000000000002E-2</v>
      </c>
      <c r="F1046" s="235">
        <v>0</v>
      </c>
      <c r="G1046" s="253">
        <v>2.9000000000000001E-2</v>
      </c>
      <c r="H1046" s="253">
        <v>1E-3</v>
      </c>
      <c r="I1046" s="235">
        <v>0</v>
      </c>
      <c r="J1046" s="101" t="s">
        <v>407</v>
      </c>
      <c r="K1046" s="15"/>
      <c r="L1046" s="4"/>
      <c r="M1046" s="4"/>
      <c r="N1046" s="4"/>
      <c r="O1046" s="4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227"/>
    </row>
    <row r="1047" spans="1:187" s="228" customFormat="1" ht="76.349999999999994" customHeight="1" x14ac:dyDescent="0.3">
      <c r="A1047" s="561"/>
      <c r="B1047" s="477" t="s">
        <v>412</v>
      </c>
      <c r="C1047" s="477" t="s">
        <v>372</v>
      </c>
      <c r="D1047" s="334" t="s">
        <v>413</v>
      </c>
      <c r="E1047" s="254">
        <f>F1047+G1047+H1047+I1047</f>
        <v>25.27</v>
      </c>
      <c r="F1047" s="254">
        <v>24.4</v>
      </c>
      <c r="G1047" s="254">
        <v>0.5</v>
      </c>
      <c r="H1047" s="254">
        <v>0.37</v>
      </c>
      <c r="I1047" s="254">
        <v>0</v>
      </c>
      <c r="J1047" s="560" t="s">
        <v>414</v>
      </c>
      <c r="K1047" s="15"/>
      <c r="L1047" s="4"/>
      <c r="M1047" s="4"/>
      <c r="N1047" s="4"/>
      <c r="O1047" s="4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227"/>
    </row>
    <row r="1048" spans="1:187" s="228" customFormat="1" ht="26.25" customHeight="1" x14ac:dyDescent="0.3">
      <c r="A1048" s="561"/>
      <c r="B1048" s="477"/>
      <c r="C1048" s="477"/>
      <c r="D1048" s="333" t="s">
        <v>17</v>
      </c>
      <c r="E1048" s="254" t="s">
        <v>28</v>
      </c>
      <c r="F1048" s="235" t="s">
        <v>28</v>
      </c>
      <c r="G1048" s="235" t="s">
        <v>28</v>
      </c>
      <c r="H1048" s="235" t="s">
        <v>28</v>
      </c>
      <c r="I1048" s="235" t="s">
        <v>28</v>
      </c>
      <c r="J1048" s="560"/>
      <c r="K1048" s="15"/>
      <c r="L1048" s="4"/>
      <c r="M1048" s="4"/>
      <c r="N1048" s="4"/>
      <c r="O1048" s="4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227"/>
    </row>
    <row r="1049" spans="1:187" s="228" customFormat="1" ht="28.2" customHeight="1" x14ac:dyDescent="0.3">
      <c r="A1049" s="251" t="s">
        <v>415</v>
      </c>
      <c r="B1049" s="477"/>
      <c r="C1049" s="477"/>
      <c r="D1049" s="333" t="s">
        <v>21</v>
      </c>
      <c r="E1049" s="235">
        <f>F1049+G1049+H1049+I1049</f>
        <v>0.37</v>
      </c>
      <c r="F1049" s="235">
        <v>0</v>
      </c>
      <c r="G1049" s="235">
        <v>0</v>
      </c>
      <c r="H1049" s="235">
        <v>0.37</v>
      </c>
      <c r="I1049" s="235">
        <v>0</v>
      </c>
      <c r="J1049" s="560"/>
      <c r="K1049" s="15"/>
      <c r="L1049" s="4"/>
      <c r="M1049" s="4"/>
      <c r="N1049" s="4"/>
      <c r="O1049" s="4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227"/>
    </row>
    <row r="1050" spans="1:187" s="228" customFormat="1" ht="24.9" customHeight="1" x14ac:dyDescent="0.3">
      <c r="A1050" s="251" t="s">
        <v>416</v>
      </c>
      <c r="B1050" s="477"/>
      <c r="C1050" s="477"/>
      <c r="D1050" s="333" t="s">
        <v>30</v>
      </c>
      <c r="E1050" s="235">
        <f>F1050+G1050+H1050+I1050</f>
        <v>24.9</v>
      </c>
      <c r="F1050" s="235">
        <v>24.4</v>
      </c>
      <c r="G1050" s="235">
        <v>0.5</v>
      </c>
      <c r="H1050" s="235">
        <v>0</v>
      </c>
      <c r="I1050" s="235">
        <v>0</v>
      </c>
      <c r="J1050" s="560"/>
      <c r="K1050" s="15"/>
      <c r="L1050" s="4"/>
      <c r="M1050" s="4"/>
      <c r="N1050" s="4"/>
      <c r="O1050" s="4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227"/>
    </row>
    <row r="1051" spans="1:187" s="228" customFormat="1" ht="34.35" customHeight="1" x14ac:dyDescent="0.3">
      <c r="A1051" s="561" t="s">
        <v>417</v>
      </c>
      <c r="B1051" s="477" t="s">
        <v>418</v>
      </c>
      <c r="C1051" s="477" t="s">
        <v>372</v>
      </c>
      <c r="D1051" s="334" t="s">
        <v>419</v>
      </c>
      <c r="E1051" s="238">
        <f>E1053+E1054</f>
        <v>65.400000000000006</v>
      </c>
      <c r="F1051" s="238">
        <f>F1053+F1054</f>
        <v>63.4</v>
      </c>
      <c r="G1051" s="238">
        <f>G1053+G1054</f>
        <v>1.3</v>
      </c>
      <c r="H1051" s="238">
        <f>H1053+H1054</f>
        <v>0.7</v>
      </c>
      <c r="I1051" s="238">
        <v>0</v>
      </c>
      <c r="J1051" s="560" t="s">
        <v>420</v>
      </c>
      <c r="K1051" s="15"/>
      <c r="L1051" s="4"/>
      <c r="M1051" s="4"/>
      <c r="N1051" s="4"/>
      <c r="O1051" s="4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227"/>
    </row>
    <row r="1052" spans="1:187" s="228" customFormat="1" ht="38.1" customHeight="1" x14ac:dyDescent="0.3">
      <c r="A1052" s="561"/>
      <c r="B1052" s="477"/>
      <c r="C1052" s="477"/>
      <c r="D1052" s="244" t="s">
        <v>17</v>
      </c>
      <c r="E1052" s="240" t="s">
        <v>28</v>
      </c>
      <c r="F1052" s="242" t="s">
        <v>28</v>
      </c>
      <c r="G1052" s="242" t="s">
        <v>28</v>
      </c>
      <c r="H1052" s="242" t="s">
        <v>28</v>
      </c>
      <c r="I1052" s="242" t="s">
        <v>28</v>
      </c>
      <c r="J1052" s="560"/>
      <c r="K1052" s="15"/>
      <c r="L1052" s="4"/>
      <c r="M1052" s="4"/>
      <c r="N1052" s="4"/>
      <c r="O1052" s="4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227"/>
    </row>
    <row r="1053" spans="1:187" s="228" customFormat="1" ht="33.15" customHeight="1" x14ac:dyDescent="0.3">
      <c r="A1053" s="561"/>
      <c r="B1053" s="477"/>
      <c r="C1053" s="477"/>
      <c r="D1053" s="244" t="s">
        <v>30</v>
      </c>
      <c r="E1053" s="242">
        <f>F1053+G1053+H1053+I1053</f>
        <v>0.7</v>
      </c>
      <c r="F1053" s="242">
        <v>0</v>
      </c>
      <c r="G1053" s="242">
        <v>0</v>
      </c>
      <c r="H1053" s="242">
        <v>0.7</v>
      </c>
      <c r="I1053" s="242">
        <v>0</v>
      </c>
      <c r="J1053" s="560"/>
      <c r="K1053" s="15"/>
      <c r="L1053" s="4"/>
      <c r="M1053" s="4"/>
      <c r="N1053" s="4"/>
      <c r="O1053" s="4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227"/>
    </row>
    <row r="1054" spans="1:187" s="228" customFormat="1" ht="33.75" customHeight="1" x14ac:dyDescent="0.3">
      <c r="A1054" s="561"/>
      <c r="B1054" s="477"/>
      <c r="C1054" s="477"/>
      <c r="D1054" s="244" t="s">
        <v>31</v>
      </c>
      <c r="E1054" s="242">
        <f>F1054+G1054+H1054+I1054</f>
        <v>64.7</v>
      </c>
      <c r="F1054" s="242">
        <v>63.4</v>
      </c>
      <c r="G1054" s="242">
        <v>1.3</v>
      </c>
      <c r="H1054" s="242">
        <v>0</v>
      </c>
      <c r="I1054" s="242">
        <v>0</v>
      </c>
      <c r="J1054" s="560"/>
      <c r="K1054" s="15"/>
      <c r="L1054" s="4"/>
      <c r="M1054" s="4"/>
      <c r="N1054" s="4"/>
      <c r="O1054" s="4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227"/>
    </row>
    <row r="1055" spans="1:187" s="228" customFormat="1" ht="92.4" customHeight="1" x14ac:dyDescent="0.3">
      <c r="A1055" s="400" t="s">
        <v>421</v>
      </c>
      <c r="B1055" s="390" t="s">
        <v>383</v>
      </c>
      <c r="C1055" s="101" t="s">
        <v>228</v>
      </c>
      <c r="D1055" s="333" t="s">
        <v>31</v>
      </c>
      <c r="E1055" s="254">
        <f>F1055+G1055+H1055+I1055</f>
        <v>0.04</v>
      </c>
      <c r="F1055" s="235">
        <v>0</v>
      </c>
      <c r="G1055" s="237">
        <v>3.8800000000000001E-2</v>
      </c>
      <c r="H1055" s="237">
        <v>1.1999999999999999E-3</v>
      </c>
      <c r="I1055" s="252">
        <v>0</v>
      </c>
      <c r="J1055" s="234" t="s">
        <v>422</v>
      </c>
      <c r="K1055" s="15"/>
      <c r="L1055" s="4"/>
      <c r="M1055" s="4"/>
      <c r="N1055" s="4"/>
      <c r="O1055" s="4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227"/>
    </row>
    <row r="1056" spans="1:187" s="228" customFormat="1" ht="33.15" customHeight="1" x14ac:dyDescent="0.3">
      <c r="A1056" s="400"/>
      <c r="B1056" s="255"/>
      <c r="C1056" s="255"/>
      <c r="D1056" s="255"/>
      <c r="E1056" s="255"/>
      <c r="F1056" s="255"/>
      <c r="G1056" s="255"/>
      <c r="H1056" s="255"/>
      <c r="I1056" s="255"/>
      <c r="J1056" s="255"/>
      <c r="K1056" s="255"/>
      <c r="L1056" s="255"/>
      <c r="M1056" s="255"/>
      <c r="N1056" s="255"/>
      <c r="O1056" s="25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227"/>
    </row>
    <row r="1057" spans="1:187" s="228" customFormat="1" ht="33.15" customHeight="1" x14ac:dyDescent="0.3">
      <c r="A1057" s="563" t="s">
        <v>425</v>
      </c>
      <c r="B1057" s="477" t="s">
        <v>423</v>
      </c>
      <c r="C1057" s="477" t="s">
        <v>26</v>
      </c>
      <c r="D1057" s="246" t="s">
        <v>27</v>
      </c>
      <c r="E1057" s="254">
        <f>E1059+E1060+E1061+E1062+E1063+E1064+E1065+E1066+E1067</f>
        <v>649.80000000000007</v>
      </c>
      <c r="F1057" s="254">
        <f>F1059+F1060+F1061+F1062+F1063+F1064+F1065+F1066+F1067</f>
        <v>0</v>
      </c>
      <c r="G1057" s="254">
        <f>G1059+G1060+G1061+G1062+G1063+G1064+G1065+G1066+G1067</f>
        <v>630</v>
      </c>
      <c r="H1057" s="254">
        <f>H1059+H1060+H1061+H1062+H1063+H1064+H1065+H1066+H1067</f>
        <v>19.799999999999997</v>
      </c>
      <c r="I1057" s="254">
        <f>I1059+I1060+I1061+I1062+I1063+I1064+I1065+I1066+I1067</f>
        <v>0</v>
      </c>
      <c r="J1057" s="560" t="s">
        <v>424</v>
      </c>
      <c r="K1057" s="15"/>
      <c r="L1057" s="4"/>
      <c r="M1057" s="4"/>
      <c r="N1057" s="4"/>
      <c r="O1057" s="4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227"/>
    </row>
    <row r="1058" spans="1:187" s="228" customFormat="1" ht="21.6" customHeight="1" x14ac:dyDescent="0.3">
      <c r="A1058" s="602"/>
      <c r="B1058" s="477"/>
      <c r="C1058" s="477"/>
      <c r="D1058" s="101" t="s">
        <v>17</v>
      </c>
      <c r="E1058" s="252" t="s">
        <v>28</v>
      </c>
      <c r="F1058" s="252" t="s">
        <v>28</v>
      </c>
      <c r="G1058" s="252" t="s">
        <v>28</v>
      </c>
      <c r="I1058" s="252" t="s">
        <v>28</v>
      </c>
      <c r="J1058" s="560"/>
      <c r="K1058" s="15"/>
      <c r="L1058" s="4"/>
      <c r="M1058" s="4"/>
      <c r="N1058" s="4"/>
      <c r="O1058" s="4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227"/>
    </row>
    <row r="1059" spans="1:187" s="228" customFormat="1" ht="33.15" customHeight="1" x14ac:dyDescent="0.3">
      <c r="A1059" s="602"/>
      <c r="B1059" s="477"/>
      <c r="C1059" s="477"/>
      <c r="D1059" s="101" t="s">
        <v>29</v>
      </c>
      <c r="E1059" s="235">
        <f t="shared" ref="E1059:E1067" si="49">F1059+G1059+H1059+I1059</f>
        <v>72.2</v>
      </c>
      <c r="F1059" s="235">
        <v>0</v>
      </c>
      <c r="G1059" s="235">
        <v>70</v>
      </c>
      <c r="H1059" s="235">
        <v>2.2000000000000002</v>
      </c>
      <c r="I1059" s="235">
        <v>0</v>
      </c>
      <c r="J1059" s="560"/>
      <c r="K1059" s="15"/>
      <c r="L1059" s="4"/>
      <c r="M1059" s="4"/>
      <c r="N1059" s="4"/>
      <c r="O1059" s="4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227"/>
    </row>
    <row r="1060" spans="1:187" s="228" customFormat="1" ht="33.15" customHeight="1" x14ac:dyDescent="0.3">
      <c r="A1060" s="602"/>
      <c r="B1060" s="477"/>
      <c r="C1060" s="477"/>
      <c r="D1060" s="101" t="s">
        <v>18</v>
      </c>
      <c r="E1060" s="235">
        <f t="shared" si="49"/>
        <v>72.2</v>
      </c>
      <c r="F1060" s="235">
        <v>0</v>
      </c>
      <c r="G1060" s="235">
        <v>70</v>
      </c>
      <c r="H1060" s="235">
        <v>2.2000000000000002</v>
      </c>
      <c r="I1060" s="235">
        <v>0</v>
      </c>
      <c r="J1060" s="560"/>
      <c r="K1060" s="15"/>
      <c r="L1060" s="4"/>
      <c r="M1060" s="4"/>
      <c r="N1060" s="4"/>
      <c r="O1060" s="4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227"/>
    </row>
    <row r="1061" spans="1:187" s="228" customFormat="1" ht="33.15" customHeight="1" x14ac:dyDescent="0.3">
      <c r="A1061" s="602"/>
      <c r="B1061" s="477"/>
      <c r="C1061" s="477"/>
      <c r="D1061" s="101" t="s">
        <v>19</v>
      </c>
      <c r="E1061" s="235">
        <f t="shared" si="49"/>
        <v>72.2</v>
      </c>
      <c r="F1061" s="235">
        <v>0</v>
      </c>
      <c r="G1061" s="235">
        <v>70</v>
      </c>
      <c r="H1061" s="235">
        <v>2.2000000000000002</v>
      </c>
      <c r="I1061" s="235">
        <v>0</v>
      </c>
      <c r="J1061" s="560"/>
      <c r="K1061" s="15"/>
      <c r="L1061" s="4"/>
      <c r="M1061" s="4"/>
      <c r="N1061" s="4"/>
      <c r="O1061" s="4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227"/>
    </row>
    <row r="1062" spans="1:187" s="228" customFormat="1" ht="31.95" customHeight="1" x14ac:dyDescent="0.3">
      <c r="A1062" s="602"/>
      <c r="B1062" s="477"/>
      <c r="C1062" s="477"/>
      <c r="D1062" s="101" t="s">
        <v>20</v>
      </c>
      <c r="E1062" s="235">
        <f t="shared" si="49"/>
        <v>72.2</v>
      </c>
      <c r="F1062" s="235">
        <v>0</v>
      </c>
      <c r="G1062" s="235">
        <v>70</v>
      </c>
      <c r="H1062" s="235">
        <v>2.2000000000000002</v>
      </c>
      <c r="I1062" s="235">
        <v>0</v>
      </c>
      <c r="J1062" s="560"/>
      <c r="K1062" s="15"/>
      <c r="L1062" s="4"/>
      <c r="M1062" s="4"/>
      <c r="N1062" s="4"/>
      <c r="O1062" s="4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227"/>
    </row>
    <row r="1063" spans="1:187" s="228" customFormat="1" ht="30" customHeight="1" x14ac:dyDescent="0.3">
      <c r="A1063" s="602"/>
      <c r="B1063" s="477"/>
      <c r="C1063" s="477"/>
      <c r="D1063" s="101" t="s">
        <v>21</v>
      </c>
      <c r="E1063" s="235">
        <f t="shared" si="49"/>
        <v>72.2</v>
      </c>
      <c r="F1063" s="235">
        <v>0</v>
      </c>
      <c r="G1063" s="235">
        <v>70</v>
      </c>
      <c r="H1063" s="235">
        <v>2.2000000000000002</v>
      </c>
      <c r="I1063" s="235">
        <v>0</v>
      </c>
      <c r="J1063" s="560"/>
      <c r="K1063" s="15"/>
      <c r="L1063" s="4"/>
      <c r="M1063" s="4"/>
      <c r="N1063" s="4"/>
      <c r="O1063" s="4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227"/>
    </row>
    <row r="1064" spans="1:187" s="228" customFormat="1" ht="30.6" customHeight="1" x14ac:dyDescent="0.3">
      <c r="A1064" s="602"/>
      <c r="B1064" s="477"/>
      <c r="C1064" s="477"/>
      <c r="D1064" s="101" t="s">
        <v>30</v>
      </c>
      <c r="E1064" s="235">
        <f t="shared" si="49"/>
        <v>72.2</v>
      </c>
      <c r="F1064" s="235">
        <v>0</v>
      </c>
      <c r="G1064" s="235">
        <v>70</v>
      </c>
      <c r="H1064" s="235">
        <v>2.2000000000000002</v>
      </c>
      <c r="I1064" s="235">
        <v>0</v>
      </c>
      <c r="J1064" s="560"/>
      <c r="K1064" s="15"/>
      <c r="L1064" s="4"/>
      <c r="M1064" s="4"/>
      <c r="N1064" s="4"/>
      <c r="O1064" s="4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227"/>
    </row>
    <row r="1065" spans="1:187" s="228" customFormat="1" ht="31.35" customHeight="1" x14ac:dyDescent="0.3">
      <c r="A1065" s="602"/>
      <c r="B1065" s="477"/>
      <c r="C1065" s="477"/>
      <c r="D1065" s="101" t="s">
        <v>31</v>
      </c>
      <c r="E1065" s="235">
        <f t="shared" si="49"/>
        <v>72.2</v>
      </c>
      <c r="F1065" s="235">
        <v>0</v>
      </c>
      <c r="G1065" s="235">
        <v>70</v>
      </c>
      <c r="H1065" s="235">
        <v>2.2000000000000002</v>
      </c>
      <c r="I1065" s="235">
        <v>0</v>
      </c>
      <c r="J1065" s="560"/>
      <c r="K1065" s="15"/>
      <c r="L1065" s="4"/>
      <c r="M1065" s="4"/>
      <c r="N1065" s="4"/>
      <c r="O1065" s="4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227"/>
    </row>
    <row r="1066" spans="1:187" s="228" customFormat="1" ht="27.6" customHeight="1" x14ac:dyDescent="0.3">
      <c r="A1066" s="602"/>
      <c r="B1066" s="477"/>
      <c r="C1066" s="477"/>
      <c r="D1066" s="101" t="s">
        <v>32</v>
      </c>
      <c r="E1066" s="235">
        <f t="shared" si="49"/>
        <v>72.2</v>
      </c>
      <c r="F1066" s="235">
        <v>0</v>
      </c>
      <c r="G1066" s="235">
        <v>70</v>
      </c>
      <c r="H1066" s="235">
        <v>2.2000000000000002</v>
      </c>
      <c r="I1066" s="235">
        <v>0</v>
      </c>
      <c r="J1066" s="560"/>
      <c r="K1066" s="15"/>
      <c r="L1066" s="4"/>
      <c r="M1066" s="4"/>
      <c r="N1066" s="4"/>
      <c r="O1066" s="4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227"/>
    </row>
    <row r="1067" spans="1:187" s="228" customFormat="1" ht="25.65" customHeight="1" x14ac:dyDescent="0.3">
      <c r="A1067" s="603"/>
      <c r="B1067" s="477"/>
      <c r="C1067" s="477"/>
      <c r="D1067" s="101" t="s">
        <v>33</v>
      </c>
      <c r="E1067" s="235">
        <f t="shared" si="49"/>
        <v>72.2</v>
      </c>
      <c r="F1067" s="235">
        <v>0</v>
      </c>
      <c r="G1067" s="235">
        <v>70</v>
      </c>
      <c r="H1067" s="235">
        <v>2.2000000000000002</v>
      </c>
      <c r="I1067" s="235">
        <v>0</v>
      </c>
      <c r="J1067" s="560"/>
      <c r="K1067" s="15"/>
      <c r="L1067" s="4"/>
      <c r="M1067" s="4"/>
      <c r="N1067" s="4"/>
      <c r="O1067" s="4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227"/>
    </row>
    <row r="1068" spans="1:187" s="228" customFormat="1" ht="25.65" customHeight="1" x14ac:dyDescent="0.3">
      <c r="A1068" s="400"/>
      <c r="B1068" s="256"/>
      <c r="C1068" s="256"/>
      <c r="D1068" s="257"/>
      <c r="E1068" s="256"/>
      <c r="F1068" s="256"/>
      <c r="G1068" s="256"/>
      <c r="H1068" s="256"/>
      <c r="I1068" s="256"/>
      <c r="J1068" s="102"/>
      <c r="K1068" s="15"/>
      <c r="L1068" s="4"/>
      <c r="M1068" s="4"/>
      <c r="N1068" s="4"/>
      <c r="O1068" s="4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227"/>
    </row>
    <row r="1069" spans="1:187" s="228" customFormat="1" ht="17.25" customHeight="1" x14ac:dyDescent="0.3">
      <c r="A1069" s="604"/>
      <c r="B1069" s="567" t="s">
        <v>426</v>
      </c>
      <c r="C1069" s="568" t="s">
        <v>26</v>
      </c>
      <c r="D1069" s="260" t="s">
        <v>350</v>
      </c>
      <c r="E1069" s="569">
        <f>E1071+E1072+E1073+E1074+E1075+E1076</f>
        <v>26.38</v>
      </c>
      <c r="F1069" s="570">
        <f>F1071+F1072+F1073+F1074+F1075+F1076</f>
        <v>0</v>
      </c>
      <c r="G1069" s="570">
        <f>G1071+G1072+G1073+G1074+G1075+G1076</f>
        <v>26.38</v>
      </c>
      <c r="H1069" s="571">
        <v>0</v>
      </c>
      <c r="I1069" s="570">
        <f>I1071+I1072+I1073+I1074+I1075+I1076</f>
        <v>0</v>
      </c>
      <c r="J1069" s="572" t="s">
        <v>427</v>
      </c>
      <c r="K1069" s="15"/>
      <c r="L1069" s="4"/>
      <c r="M1069" s="4"/>
      <c r="N1069" s="4"/>
      <c r="O1069" s="4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227"/>
    </row>
    <row r="1070" spans="1:187" s="228" customFormat="1" ht="13.5" customHeight="1" x14ac:dyDescent="0.3">
      <c r="A1070" s="605"/>
      <c r="B1070" s="567"/>
      <c r="C1070" s="568"/>
      <c r="D1070" s="244" t="s">
        <v>17</v>
      </c>
      <c r="E1070" s="569"/>
      <c r="F1070" s="569"/>
      <c r="G1070" s="569"/>
      <c r="H1070" s="571"/>
      <c r="I1070" s="570"/>
      <c r="J1070" s="572"/>
      <c r="K1070" s="15"/>
      <c r="L1070" s="4"/>
      <c r="M1070" s="4"/>
      <c r="N1070" s="4"/>
      <c r="O1070" s="4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227"/>
    </row>
    <row r="1071" spans="1:187" s="228" customFormat="1" ht="35.25" customHeight="1" x14ac:dyDescent="0.3">
      <c r="A1071" s="605"/>
      <c r="B1071" s="567"/>
      <c r="C1071" s="568"/>
      <c r="D1071" s="244" t="s">
        <v>29</v>
      </c>
      <c r="E1071" s="234">
        <f t="shared" ref="E1071:E1076" si="50">F1071+G1071+I1071</f>
        <v>4.68</v>
      </c>
      <c r="F1071" s="103">
        <v>0</v>
      </c>
      <c r="G1071" s="259">
        <v>4.68</v>
      </c>
      <c r="H1071" s="261">
        <v>0</v>
      </c>
      <c r="I1071" s="103">
        <v>0</v>
      </c>
      <c r="J1071" s="258" t="s">
        <v>428</v>
      </c>
      <c r="K1071" s="15"/>
      <c r="L1071" s="4"/>
      <c r="M1071" s="4"/>
      <c r="N1071" s="4"/>
      <c r="O1071" s="4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227"/>
    </row>
    <row r="1072" spans="1:187" s="228" customFormat="1" ht="43.5" customHeight="1" x14ac:dyDescent="0.3">
      <c r="A1072" s="605"/>
      <c r="B1072" s="567"/>
      <c r="C1072" s="568"/>
      <c r="D1072" s="244" t="s">
        <v>18</v>
      </c>
      <c r="E1072" s="234">
        <f t="shared" si="50"/>
        <v>4.68</v>
      </c>
      <c r="F1072" s="103">
        <v>0</v>
      </c>
      <c r="G1072" s="259">
        <v>4.68</v>
      </c>
      <c r="H1072" s="261">
        <v>0</v>
      </c>
      <c r="I1072" s="103">
        <v>0</v>
      </c>
      <c r="J1072" s="262" t="s">
        <v>429</v>
      </c>
      <c r="K1072" s="15"/>
      <c r="L1072" s="4"/>
      <c r="M1072" s="4"/>
      <c r="N1072" s="4"/>
      <c r="O1072" s="4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227"/>
    </row>
    <row r="1073" spans="1:187" s="228" customFormat="1" ht="41.25" customHeight="1" x14ac:dyDescent="0.3">
      <c r="A1073" s="605"/>
      <c r="B1073" s="567"/>
      <c r="C1073" s="568"/>
      <c r="D1073" s="244" t="s">
        <v>19</v>
      </c>
      <c r="E1073" s="234">
        <f t="shared" si="50"/>
        <v>3.83</v>
      </c>
      <c r="F1073" s="103">
        <v>0</v>
      </c>
      <c r="G1073" s="259">
        <v>3.83</v>
      </c>
      <c r="H1073" s="261">
        <v>0</v>
      </c>
      <c r="I1073" s="103">
        <v>0</v>
      </c>
      <c r="J1073" s="262" t="s">
        <v>430</v>
      </c>
      <c r="K1073" s="15"/>
      <c r="L1073" s="4"/>
      <c r="M1073" s="4"/>
      <c r="N1073" s="4"/>
      <c r="O1073" s="4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227"/>
    </row>
    <row r="1074" spans="1:187" s="228" customFormat="1" ht="42" customHeight="1" x14ac:dyDescent="0.3">
      <c r="A1074" s="605"/>
      <c r="B1074" s="567"/>
      <c r="C1074" s="568"/>
      <c r="D1074" s="244" t="s">
        <v>20</v>
      </c>
      <c r="E1074" s="234">
        <f t="shared" si="50"/>
        <v>3.83</v>
      </c>
      <c r="F1074" s="103">
        <v>0</v>
      </c>
      <c r="G1074" s="259">
        <v>3.83</v>
      </c>
      <c r="H1074" s="261">
        <v>0</v>
      </c>
      <c r="I1074" s="103">
        <v>0</v>
      </c>
      <c r="J1074" s="262" t="s">
        <v>431</v>
      </c>
      <c r="K1074" s="15"/>
      <c r="L1074" s="4"/>
      <c r="M1074" s="4"/>
      <c r="N1074" s="4"/>
      <c r="O1074" s="4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227"/>
    </row>
    <row r="1075" spans="1:187" s="228" customFormat="1" ht="40.5" customHeight="1" x14ac:dyDescent="0.3">
      <c r="A1075" s="605"/>
      <c r="B1075" s="567"/>
      <c r="C1075" s="568"/>
      <c r="D1075" s="244" t="s">
        <v>21</v>
      </c>
      <c r="E1075" s="234">
        <f t="shared" si="50"/>
        <v>4.68</v>
      </c>
      <c r="F1075" s="103">
        <v>0</v>
      </c>
      <c r="G1075" s="259">
        <v>4.68</v>
      </c>
      <c r="H1075" s="261">
        <v>0</v>
      </c>
      <c r="I1075" s="103">
        <v>0</v>
      </c>
      <c r="J1075" s="262" t="s">
        <v>432</v>
      </c>
      <c r="K1075" s="15"/>
      <c r="L1075" s="4"/>
      <c r="M1075" s="4"/>
      <c r="N1075" s="4"/>
      <c r="O1075" s="4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227"/>
    </row>
    <row r="1076" spans="1:187" s="228" customFormat="1" ht="37.5" customHeight="1" x14ac:dyDescent="0.3">
      <c r="A1076" s="606"/>
      <c r="B1076" s="567"/>
      <c r="C1076" s="568"/>
      <c r="D1076" s="244" t="s">
        <v>30</v>
      </c>
      <c r="E1076" s="234">
        <f t="shared" si="50"/>
        <v>4.68</v>
      </c>
      <c r="F1076" s="103">
        <v>0</v>
      </c>
      <c r="G1076" s="259">
        <v>4.68</v>
      </c>
      <c r="H1076" s="261">
        <v>0</v>
      </c>
      <c r="I1076" s="103">
        <v>0</v>
      </c>
      <c r="J1076" s="262" t="s">
        <v>433</v>
      </c>
      <c r="K1076" s="15"/>
      <c r="L1076" s="4"/>
      <c r="M1076" s="4"/>
      <c r="N1076" s="4"/>
      <c r="O1076" s="4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227"/>
    </row>
    <row r="1077" spans="1:187" s="266" customFormat="1" ht="19.5" customHeight="1" x14ac:dyDescent="0.3">
      <c r="A1077" s="401"/>
      <c r="B1077" s="246"/>
      <c r="C1077" s="246"/>
      <c r="D1077" s="246"/>
      <c r="E1077" s="246"/>
      <c r="F1077" s="246"/>
      <c r="G1077" s="246"/>
      <c r="H1077" s="246"/>
      <c r="I1077" s="246"/>
      <c r="J1077" s="246"/>
      <c r="K1077" s="263"/>
      <c r="L1077" s="263"/>
      <c r="M1077" s="263"/>
      <c r="N1077" s="263"/>
      <c r="O1077" s="263"/>
      <c r="P1077" s="264"/>
      <c r="Q1077" s="264"/>
      <c r="R1077" s="264"/>
      <c r="S1077" s="264"/>
      <c r="T1077" s="264"/>
      <c r="U1077" s="264"/>
      <c r="V1077" s="264"/>
      <c r="W1077" s="264"/>
      <c r="X1077" s="264"/>
      <c r="Y1077" s="264"/>
      <c r="Z1077" s="264"/>
      <c r="AA1077" s="264"/>
      <c r="AB1077" s="264"/>
      <c r="AC1077" s="264"/>
      <c r="AD1077" s="264"/>
      <c r="AE1077" s="264"/>
      <c r="AF1077" s="264"/>
      <c r="AG1077" s="264"/>
      <c r="AH1077" s="264"/>
      <c r="AI1077" s="264"/>
      <c r="AJ1077" s="264"/>
      <c r="AK1077" s="264"/>
      <c r="AL1077" s="264"/>
      <c r="AM1077" s="264"/>
      <c r="AN1077" s="264"/>
      <c r="AO1077" s="264"/>
      <c r="AP1077" s="264"/>
      <c r="AQ1077" s="264"/>
      <c r="AR1077" s="264"/>
      <c r="AS1077" s="264"/>
      <c r="AT1077" s="264"/>
      <c r="AU1077" s="264"/>
      <c r="AV1077" s="264"/>
      <c r="AW1077" s="264"/>
      <c r="AX1077" s="264"/>
      <c r="AY1077" s="264"/>
      <c r="AZ1077" s="264"/>
      <c r="BA1077" s="264"/>
      <c r="BB1077" s="264"/>
      <c r="BC1077" s="264"/>
      <c r="BD1077" s="264"/>
      <c r="BE1077" s="264"/>
      <c r="BF1077" s="264"/>
      <c r="BG1077" s="264"/>
      <c r="BH1077" s="264"/>
      <c r="BI1077" s="264"/>
      <c r="BJ1077" s="264"/>
      <c r="BK1077" s="264"/>
      <c r="BL1077" s="264"/>
      <c r="BM1077" s="264"/>
      <c r="BN1077" s="264"/>
      <c r="BO1077" s="264"/>
      <c r="BP1077" s="264"/>
      <c r="BQ1077" s="264"/>
      <c r="BR1077" s="264"/>
      <c r="BS1077" s="264"/>
      <c r="BT1077" s="264"/>
      <c r="BU1077" s="264"/>
      <c r="BV1077" s="264"/>
      <c r="BW1077" s="264"/>
      <c r="BX1077" s="264"/>
      <c r="BY1077" s="264"/>
      <c r="BZ1077" s="264"/>
      <c r="CA1077" s="264"/>
      <c r="CB1077" s="264"/>
      <c r="CC1077" s="264"/>
      <c r="CD1077" s="264"/>
      <c r="CE1077" s="264"/>
      <c r="CF1077" s="264"/>
      <c r="CG1077" s="264"/>
      <c r="CH1077" s="264"/>
      <c r="CI1077" s="264"/>
      <c r="CJ1077" s="264"/>
      <c r="CK1077" s="264"/>
      <c r="CL1077" s="264"/>
      <c r="CM1077" s="264"/>
      <c r="CN1077" s="264"/>
      <c r="CO1077" s="264"/>
      <c r="CP1077" s="264"/>
      <c r="CQ1077" s="264"/>
      <c r="CR1077" s="264"/>
      <c r="CS1077" s="264"/>
      <c r="CT1077" s="264"/>
      <c r="CU1077" s="264"/>
      <c r="CV1077" s="264"/>
      <c r="CW1077" s="264"/>
      <c r="CX1077" s="264"/>
      <c r="CY1077" s="264"/>
      <c r="CZ1077" s="264"/>
      <c r="DA1077" s="264"/>
      <c r="DB1077" s="264"/>
      <c r="DC1077" s="264"/>
      <c r="DD1077" s="264"/>
      <c r="DE1077" s="264"/>
      <c r="DF1077" s="264"/>
      <c r="DG1077" s="264"/>
      <c r="DH1077" s="264"/>
      <c r="DI1077" s="264"/>
      <c r="DJ1077" s="264"/>
      <c r="DK1077" s="264"/>
      <c r="DL1077" s="264"/>
      <c r="DM1077" s="264"/>
      <c r="DN1077" s="264"/>
      <c r="DO1077" s="264"/>
      <c r="DP1077" s="264"/>
      <c r="DQ1077" s="264"/>
      <c r="DR1077" s="264"/>
      <c r="DS1077" s="264"/>
      <c r="DT1077" s="264"/>
      <c r="DU1077" s="264"/>
      <c r="DV1077" s="264"/>
      <c r="DW1077" s="264"/>
      <c r="DX1077" s="264"/>
      <c r="DY1077" s="264"/>
      <c r="DZ1077" s="264"/>
      <c r="EA1077" s="264"/>
      <c r="EB1077" s="264"/>
      <c r="EC1077" s="264"/>
      <c r="ED1077" s="264"/>
      <c r="EE1077" s="264"/>
      <c r="EF1077" s="264"/>
      <c r="EG1077" s="264"/>
      <c r="EH1077" s="264"/>
      <c r="EI1077" s="264"/>
      <c r="EJ1077" s="264"/>
      <c r="EK1077" s="264"/>
      <c r="EL1077" s="264"/>
      <c r="EM1077" s="264"/>
      <c r="EN1077" s="264"/>
      <c r="EO1077" s="264"/>
      <c r="EP1077" s="264"/>
      <c r="EQ1077" s="264"/>
      <c r="ER1077" s="264"/>
      <c r="ES1077" s="264"/>
      <c r="ET1077" s="264"/>
      <c r="EU1077" s="264"/>
      <c r="EV1077" s="264"/>
      <c r="EW1077" s="264"/>
      <c r="EX1077" s="264"/>
      <c r="EY1077" s="264"/>
      <c r="EZ1077" s="264"/>
      <c r="FA1077" s="264"/>
      <c r="FB1077" s="264"/>
      <c r="FC1077" s="264"/>
      <c r="FD1077" s="264"/>
      <c r="FE1077" s="264"/>
      <c r="FF1077" s="264"/>
      <c r="FG1077" s="264"/>
      <c r="FH1077" s="264"/>
      <c r="FI1077" s="264"/>
      <c r="FJ1077" s="264"/>
      <c r="FK1077" s="264"/>
      <c r="FL1077" s="264"/>
      <c r="FM1077" s="264"/>
      <c r="FN1077" s="264"/>
      <c r="FO1077" s="264"/>
      <c r="FP1077" s="264"/>
      <c r="FQ1077" s="264"/>
      <c r="FR1077" s="264"/>
      <c r="FS1077" s="264"/>
      <c r="FT1077" s="264"/>
      <c r="FU1077" s="264"/>
      <c r="FV1077" s="264"/>
      <c r="FW1077" s="264"/>
      <c r="FX1077" s="264"/>
      <c r="FY1077" s="264"/>
      <c r="FZ1077" s="264"/>
      <c r="GA1077" s="264"/>
      <c r="GB1077" s="264"/>
      <c r="GC1077" s="264"/>
      <c r="GD1077" s="264"/>
      <c r="GE1077" s="265"/>
    </row>
    <row r="1078" spans="1:187" s="266" customFormat="1" ht="40.5" customHeight="1" x14ac:dyDescent="0.3">
      <c r="A1078" s="607"/>
      <c r="B1078" s="477" t="s">
        <v>434</v>
      </c>
      <c r="C1078" s="477" t="s">
        <v>26</v>
      </c>
      <c r="D1078" s="101" t="s">
        <v>435</v>
      </c>
      <c r="E1078" s="246">
        <f>F1078+G1078+I1078</f>
        <v>4.55</v>
      </c>
      <c r="F1078" s="234">
        <f>F1079+F1080</f>
        <v>0</v>
      </c>
      <c r="G1078" s="101">
        <f>G1079+G1080</f>
        <v>4.55</v>
      </c>
      <c r="H1078" s="267">
        <v>0</v>
      </c>
      <c r="I1078" s="234">
        <f>I1079+I1080</f>
        <v>0</v>
      </c>
      <c r="J1078" s="477"/>
      <c r="K1078" s="573"/>
      <c r="L1078" s="171"/>
      <c r="M1078" s="171"/>
      <c r="N1078" s="171"/>
      <c r="O1078" s="171"/>
      <c r="P1078" s="264"/>
      <c r="Q1078" s="264"/>
      <c r="R1078" s="264"/>
      <c r="S1078" s="264"/>
      <c r="T1078" s="264"/>
      <c r="U1078" s="264"/>
      <c r="V1078" s="264"/>
      <c r="W1078" s="264"/>
      <c r="X1078" s="264"/>
      <c r="Y1078" s="264"/>
      <c r="Z1078" s="264"/>
      <c r="AA1078" s="264"/>
      <c r="AB1078" s="264"/>
      <c r="AC1078" s="264"/>
      <c r="AD1078" s="264"/>
      <c r="AE1078" s="264"/>
      <c r="AF1078" s="264"/>
      <c r="AG1078" s="264"/>
      <c r="AH1078" s="264"/>
      <c r="AI1078" s="264"/>
      <c r="AJ1078" s="264"/>
      <c r="AK1078" s="264"/>
      <c r="AL1078" s="264"/>
      <c r="AM1078" s="264"/>
      <c r="AN1078" s="264"/>
      <c r="AO1078" s="264"/>
      <c r="AP1078" s="264"/>
      <c r="AQ1078" s="264"/>
      <c r="AR1078" s="264"/>
      <c r="AS1078" s="264"/>
      <c r="AT1078" s="264"/>
      <c r="AU1078" s="264"/>
      <c r="AV1078" s="264"/>
      <c r="AW1078" s="264"/>
      <c r="AX1078" s="264"/>
      <c r="AY1078" s="264"/>
      <c r="AZ1078" s="264"/>
      <c r="BA1078" s="264"/>
      <c r="BB1078" s="264"/>
      <c r="BC1078" s="264"/>
      <c r="BD1078" s="264"/>
      <c r="BE1078" s="264"/>
      <c r="BF1078" s="264"/>
      <c r="BG1078" s="264"/>
      <c r="BH1078" s="264"/>
      <c r="BI1078" s="264"/>
      <c r="BJ1078" s="264"/>
      <c r="BK1078" s="264"/>
      <c r="BL1078" s="264"/>
      <c r="BM1078" s="264"/>
      <c r="BN1078" s="264"/>
      <c r="BO1078" s="264"/>
      <c r="BP1078" s="264"/>
      <c r="BQ1078" s="264"/>
      <c r="BR1078" s="264"/>
      <c r="BS1078" s="264"/>
      <c r="BT1078" s="264"/>
      <c r="BU1078" s="264"/>
      <c r="BV1078" s="264"/>
      <c r="BW1078" s="264"/>
      <c r="BX1078" s="264"/>
      <c r="BY1078" s="264"/>
      <c r="BZ1078" s="264"/>
      <c r="CA1078" s="264"/>
      <c r="CB1078" s="264"/>
      <c r="CC1078" s="264"/>
      <c r="CD1078" s="264"/>
      <c r="CE1078" s="264"/>
      <c r="CF1078" s="264"/>
      <c r="CG1078" s="264"/>
      <c r="CH1078" s="264"/>
      <c r="CI1078" s="264"/>
      <c r="CJ1078" s="264"/>
      <c r="CK1078" s="264"/>
      <c r="CL1078" s="264"/>
      <c r="CM1078" s="264"/>
      <c r="CN1078" s="264"/>
      <c r="CO1078" s="264"/>
      <c r="CP1078" s="264"/>
      <c r="CQ1078" s="264"/>
      <c r="CR1078" s="264"/>
      <c r="CS1078" s="264"/>
      <c r="CT1078" s="264"/>
      <c r="CU1078" s="264"/>
      <c r="CV1078" s="264"/>
      <c r="CW1078" s="264"/>
      <c r="CX1078" s="264"/>
      <c r="CY1078" s="264"/>
      <c r="CZ1078" s="264"/>
      <c r="DA1078" s="264"/>
      <c r="DB1078" s="264"/>
      <c r="DC1078" s="264"/>
      <c r="DD1078" s="264"/>
      <c r="DE1078" s="264"/>
      <c r="DF1078" s="264"/>
      <c r="DG1078" s="264"/>
      <c r="DH1078" s="264"/>
      <c r="DI1078" s="264"/>
      <c r="DJ1078" s="264"/>
      <c r="DK1078" s="264"/>
      <c r="DL1078" s="264"/>
      <c r="DM1078" s="264"/>
      <c r="DN1078" s="264"/>
      <c r="DO1078" s="264"/>
      <c r="DP1078" s="264"/>
      <c r="DQ1078" s="264"/>
      <c r="DR1078" s="264"/>
      <c r="DS1078" s="264"/>
      <c r="DT1078" s="264"/>
      <c r="DU1078" s="264"/>
      <c r="DV1078" s="264"/>
      <c r="DW1078" s="264"/>
      <c r="DX1078" s="264"/>
      <c r="DY1078" s="264"/>
      <c r="DZ1078" s="264"/>
      <c r="EA1078" s="264"/>
      <c r="EB1078" s="264"/>
      <c r="EC1078" s="264"/>
      <c r="ED1078" s="264"/>
      <c r="EE1078" s="264"/>
      <c r="EF1078" s="264"/>
      <c r="EG1078" s="264"/>
      <c r="EH1078" s="264"/>
      <c r="EI1078" s="264"/>
      <c r="EJ1078" s="264"/>
      <c r="EK1078" s="264"/>
      <c r="EL1078" s="264"/>
      <c r="EM1078" s="264"/>
      <c r="EN1078" s="264"/>
      <c r="EO1078" s="264"/>
      <c r="EP1078" s="264"/>
      <c r="EQ1078" s="264"/>
      <c r="ER1078" s="264"/>
      <c r="ES1078" s="264"/>
      <c r="ET1078" s="264"/>
      <c r="EU1078" s="264"/>
      <c r="EV1078" s="264"/>
      <c r="EW1078" s="264"/>
      <c r="EX1078" s="264"/>
      <c r="EY1078" s="264"/>
      <c r="EZ1078" s="264"/>
      <c r="FA1078" s="264"/>
      <c r="FB1078" s="264"/>
      <c r="FC1078" s="264"/>
      <c r="FD1078" s="264"/>
      <c r="FE1078" s="264"/>
      <c r="FF1078" s="264"/>
      <c r="FG1078" s="264"/>
      <c r="FH1078" s="264"/>
      <c r="FI1078" s="264"/>
      <c r="FJ1078" s="264"/>
      <c r="FK1078" s="264"/>
      <c r="FL1078" s="264"/>
      <c r="FM1078" s="264"/>
      <c r="FN1078" s="264"/>
      <c r="FO1078" s="264"/>
      <c r="FP1078" s="264"/>
      <c r="FQ1078" s="264"/>
      <c r="FR1078" s="264"/>
      <c r="FS1078" s="264"/>
      <c r="FT1078" s="264"/>
      <c r="FU1078" s="264"/>
      <c r="FV1078" s="264"/>
      <c r="FW1078" s="264"/>
      <c r="FX1078" s="264"/>
      <c r="FY1078" s="264"/>
      <c r="FZ1078" s="264"/>
      <c r="GA1078" s="264"/>
      <c r="GB1078" s="264"/>
      <c r="GC1078" s="264"/>
      <c r="GD1078" s="264"/>
      <c r="GE1078" s="265"/>
    </row>
    <row r="1079" spans="1:187" s="266" customFormat="1" ht="32.25" customHeight="1" x14ac:dyDescent="0.3">
      <c r="A1079" s="608"/>
      <c r="B1079" s="477"/>
      <c r="C1079" s="477"/>
      <c r="D1079" s="101" t="s">
        <v>18</v>
      </c>
      <c r="E1079" s="101">
        <f>F1079+G1079+I1079</f>
        <v>2.2749999999999999</v>
      </c>
      <c r="F1079" s="234">
        <v>0</v>
      </c>
      <c r="G1079" s="101">
        <v>2.2749999999999999</v>
      </c>
      <c r="H1079" s="267">
        <v>0</v>
      </c>
      <c r="I1079" s="234">
        <v>0</v>
      </c>
      <c r="J1079" s="477"/>
      <c r="K1079" s="573"/>
      <c r="L1079" s="171"/>
      <c r="M1079" s="171"/>
      <c r="N1079" s="171"/>
      <c r="O1079" s="171"/>
      <c r="P1079" s="264"/>
      <c r="Q1079" s="264"/>
      <c r="R1079" s="264"/>
      <c r="S1079" s="264"/>
      <c r="T1079" s="264"/>
      <c r="U1079" s="264"/>
      <c r="V1079" s="264"/>
      <c r="W1079" s="264"/>
      <c r="X1079" s="264"/>
      <c r="Y1079" s="264"/>
      <c r="Z1079" s="264"/>
      <c r="AA1079" s="264"/>
      <c r="AB1079" s="264"/>
      <c r="AC1079" s="264"/>
      <c r="AD1079" s="264"/>
      <c r="AE1079" s="264"/>
      <c r="AF1079" s="264"/>
      <c r="AG1079" s="264"/>
      <c r="AH1079" s="264"/>
      <c r="AI1079" s="264"/>
      <c r="AJ1079" s="264"/>
      <c r="AK1079" s="264"/>
      <c r="AL1079" s="264"/>
      <c r="AM1079" s="264"/>
      <c r="AN1079" s="264"/>
      <c r="AO1079" s="264"/>
      <c r="AP1079" s="264"/>
      <c r="AQ1079" s="264"/>
      <c r="AR1079" s="264"/>
      <c r="AS1079" s="264"/>
      <c r="AT1079" s="264"/>
      <c r="AU1079" s="264"/>
      <c r="AV1079" s="264"/>
      <c r="AW1079" s="264"/>
      <c r="AX1079" s="264"/>
      <c r="AY1079" s="264"/>
      <c r="AZ1079" s="264"/>
      <c r="BA1079" s="264"/>
      <c r="BB1079" s="264"/>
      <c r="BC1079" s="264"/>
      <c r="BD1079" s="264"/>
      <c r="BE1079" s="264"/>
      <c r="BF1079" s="264"/>
      <c r="BG1079" s="264"/>
      <c r="BH1079" s="264"/>
      <c r="BI1079" s="264"/>
      <c r="BJ1079" s="264"/>
      <c r="BK1079" s="264"/>
      <c r="BL1079" s="264"/>
      <c r="BM1079" s="264"/>
      <c r="BN1079" s="264"/>
      <c r="BO1079" s="264"/>
      <c r="BP1079" s="264"/>
      <c r="BQ1079" s="264"/>
      <c r="BR1079" s="264"/>
      <c r="BS1079" s="264"/>
      <c r="BT1079" s="264"/>
      <c r="BU1079" s="264"/>
      <c r="BV1079" s="264"/>
      <c r="BW1079" s="264"/>
      <c r="BX1079" s="264"/>
      <c r="BY1079" s="264"/>
      <c r="BZ1079" s="264"/>
      <c r="CA1079" s="264"/>
      <c r="CB1079" s="264"/>
      <c r="CC1079" s="264"/>
      <c r="CD1079" s="264"/>
      <c r="CE1079" s="264"/>
      <c r="CF1079" s="264"/>
      <c r="CG1079" s="264"/>
      <c r="CH1079" s="264"/>
      <c r="CI1079" s="264"/>
      <c r="CJ1079" s="264"/>
      <c r="CK1079" s="264"/>
      <c r="CL1079" s="264"/>
      <c r="CM1079" s="264"/>
      <c r="CN1079" s="264"/>
      <c r="CO1079" s="264"/>
      <c r="CP1079" s="264"/>
      <c r="CQ1079" s="264"/>
      <c r="CR1079" s="264"/>
      <c r="CS1079" s="264"/>
      <c r="CT1079" s="264"/>
      <c r="CU1079" s="264"/>
      <c r="CV1079" s="264"/>
      <c r="CW1079" s="264"/>
      <c r="CX1079" s="264"/>
      <c r="CY1079" s="264"/>
      <c r="CZ1079" s="264"/>
      <c r="DA1079" s="264"/>
      <c r="DB1079" s="264"/>
      <c r="DC1079" s="264"/>
      <c r="DD1079" s="264"/>
      <c r="DE1079" s="264"/>
      <c r="DF1079" s="264"/>
      <c r="DG1079" s="264"/>
      <c r="DH1079" s="264"/>
      <c r="DI1079" s="264"/>
      <c r="DJ1079" s="264"/>
      <c r="DK1079" s="264"/>
      <c r="DL1079" s="264"/>
      <c r="DM1079" s="264"/>
      <c r="DN1079" s="264"/>
      <c r="DO1079" s="264"/>
      <c r="DP1079" s="264"/>
      <c r="DQ1079" s="264"/>
      <c r="DR1079" s="264"/>
      <c r="DS1079" s="264"/>
      <c r="DT1079" s="264"/>
      <c r="DU1079" s="264"/>
      <c r="DV1079" s="264"/>
      <c r="DW1079" s="264"/>
      <c r="DX1079" s="264"/>
      <c r="DY1079" s="264"/>
      <c r="DZ1079" s="264"/>
      <c r="EA1079" s="264"/>
      <c r="EB1079" s="264"/>
      <c r="EC1079" s="264"/>
      <c r="ED1079" s="264"/>
      <c r="EE1079" s="264"/>
      <c r="EF1079" s="264"/>
      <c r="EG1079" s="264"/>
      <c r="EH1079" s="264"/>
      <c r="EI1079" s="264"/>
      <c r="EJ1079" s="264"/>
      <c r="EK1079" s="264"/>
      <c r="EL1079" s="264"/>
      <c r="EM1079" s="264"/>
      <c r="EN1079" s="264"/>
      <c r="EO1079" s="264"/>
      <c r="EP1079" s="264"/>
      <c r="EQ1079" s="264"/>
      <c r="ER1079" s="264"/>
      <c r="ES1079" s="264"/>
      <c r="ET1079" s="264"/>
      <c r="EU1079" s="264"/>
      <c r="EV1079" s="264"/>
      <c r="EW1079" s="264"/>
      <c r="EX1079" s="264"/>
      <c r="EY1079" s="264"/>
      <c r="EZ1079" s="264"/>
      <c r="FA1079" s="264"/>
      <c r="FB1079" s="264"/>
      <c r="FC1079" s="264"/>
      <c r="FD1079" s="264"/>
      <c r="FE1079" s="264"/>
      <c r="FF1079" s="264"/>
      <c r="FG1079" s="264"/>
      <c r="FH1079" s="264"/>
      <c r="FI1079" s="264"/>
      <c r="FJ1079" s="264"/>
      <c r="FK1079" s="264"/>
      <c r="FL1079" s="264"/>
      <c r="FM1079" s="264"/>
      <c r="FN1079" s="264"/>
      <c r="FO1079" s="264"/>
      <c r="FP1079" s="264"/>
      <c r="FQ1079" s="264"/>
      <c r="FR1079" s="264"/>
      <c r="FS1079" s="264"/>
      <c r="FT1079" s="264"/>
      <c r="FU1079" s="264"/>
      <c r="FV1079" s="264"/>
      <c r="FW1079" s="264"/>
      <c r="FX1079" s="264"/>
      <c r="FY1079" s="264"/>
      <c r="FZ1079" s="264"/>
      <c r="GA1079" s="264"/>
      <c r="GB1079" s="264"/>
      <c r="GC1079" s="264"/>
      <c r="GD1079" s="264"/>
      <c r="GE1079" s="265"/>
    </row>
    <row r="1080" spans="1:187" s="266" customFormat="1" ht="33" customHeight="1" x14ac:dyDescent="0.3">
      <c r="A1080" s="609"/>
      <c r="B1080" s="477"/>
      <c r="C1080" s="477"/>
      <c r="D1080" s="101" t="s">
        <v>19</v>
      </c>
      <c r="E1080" s="101">
        <f>F1080+G1080+I1080</f>
        <v>2.2749999999999999</v>
      </c>
      <c r="F1080" s="234">
        <v>0</v>
      </c>
      <c r="G1080" s="101">
        <v>2.2749999999999999</v>
      </c>
      <c r="H1080" s="267">
        <v>0</v>
      </c>
      <c r="I1080" s="234">
        <v>0</v>
      </c>
      <c r="J1080" s="477"/>
      <c r="K1080" s="573"/>
      <c r="L1080" s="171"/>
      <c r="M1080" s="171"/>
      <c r="N1080" s="171"/>
      <c r="O1080" s="171"/>
      <c r="P1080" s="264"/>
      <c r="Q1080" s="264"/>
      <c r="R1080" s="264"/>
      <c r="S1080" s="264"/>
      <c r="T1080" s="264"/>
      <c r="U1080" s="264"/>
      <c r="V1080" s="264"/>
      <c r="W1080" s="264"/>
      <c r="X1080" s="264"/>
      <c r="Y1080" s="264"/>
      <c r="Z1080" s="264"/>
      <c r="AA1080" s="264"/>
      <c r="AB1080" s="264"/>
      <c r="AC1080" s="264"/>
      <c r="AD1080" s="264"/>
      <c r="AE1080" s="264"/>
      <c r="AF1080" s="264"/>
      <c r="AG1080" s="264"/>
      <c r="AH1080" s="264"/>
      <c r="AI1080" s="264"/>
      <c r="AJ1080" s="264"/>
      <c r="AK1080" s="264"/>
      <c r="AL1080" s="264"/>
      <c r="AM1080" s="264"/>
      <c r="AN1080" s="264"/>
      <c r="AO1080" s="264"/>
      <c r="AP1080" s="264"/>
      <c r="AQ1080" s="264"/>
      <c r="AR1080" s="264"/>
      <c r="AS1080" s="264"/>
      <c r="AT1080" s="264"/>
      <c r="AU1080" s="264"/>
      <c r="AV1080" s="264"/>
      <c r="AW1080" s="264"/>
      <c r="AX1080" s="264"/>
      <c r="AY1080" s="264"/>
      <c r="AZ1080" s="264"/>
      <c r="BA1080" s="264"/>
      <c r="BB1080" s="264"/>
      <c r="BC1080" s="264"/>
      <c r="BD1080" s="264"/>
      <c r="BE1080" s="264"/>
      <c r="BF1080" s="264"/>
      <c r="BG1080" s="264"/>
      <c r="BH1080" s="264"/>
      <c r="BI1080" s="264"/>
      <c r="BJ1080" s="264"/>
      <c r="BK1080" s="264"/>
      <c r="BL1080" s="264"/>
      <c r="BM1080" s="264"/>
      <c r="BN1080" s="264"/>
      <c r="BO1080" s="264"/>
      <c r="BP1080" s="264"/>
      <c r="BQ1080" s="264"/>
      <c r="BR1080" s="264"/>
      <c r="BS1080" s="264"/>
      <c r="BT1080" s="264"/>
      <c r="BU1080" s="264"/>
      <c r="BV1080" s="264"/>
      <c r="BW1080" s="264"/>
      <c r="BX1080" s="264"/>
      <c r="BY1080" s="264"/>
      <c r="BZ1080" s="264"/>
      <c r="CA1080" s="264"/>
      <c r="CB1080" s="264"/>
      <c r="CC1080" s="264"/>
      <c r="CD1080" s="264"/>
      <c r="CE1080" s="264"/>
      <c r="CF1080" s="264"/>
      <c r="CG1080" s="264"/>
      <c r="CH1080" s="264"/>
      <c r="CI1080" s="264"/>
      <c r="CJ1080" s="264"/>
      <c r="CK1080" s="264"/>
      <c r="CL1080" s="264"/>
      <c r="CM1080" s="264"/>
      <c r="CN1080" s="264"/>
      <c r="CO1080" s="264"/>
      <c r="CP1080" s="264"/>
      <c r="CQ1080" s="264"/>
      <c r="CR1080" s="264"/>
      <c r="CS1080" s="264"/>
      <c r="CT1080" s="264"/>
      <c r="CU1080" s="264"/>
      <c r="CV1080" s="264"/>
      <c r="CW1080" s="264"/>
      <c r="CX1080" s="264"/>
      <c r="CY1080" s="264"/>
      <c r="CZ1080" s="264"/>
      <c r="DA1080" s="264"/>
      <c r="DB1080" s="264"/>
      <c r="DC1080" s="264"/>
      <c r="DD1080" s="264"/>
      <c r="DE1080" s="264"/>
      <c r="DF1080" s="264"/>
      <c r="DG1080" s="264"/>
      <c r="DH1080" s="264"/>
      <c r="DI1080" s="264"/>
      <c r="DJ1080" s="264"/>
      <c r="DK1080" s="264"/>
      <c r="DL1080" s="264"/>
      <c r="DM1080" s="264"/>
      <c r="DN1080" s="264"/>
      <c r="DO1080" s="264"/>
      <c r="DP1080" s="264"/>
      <c r="DQ1080" s="264"/>
      <c r="DR1080" s="264"/>
      <c r="DS1080" s="264"/>
      <c r="DT1080" s="264"/>
      <c r="DU1080" s="264"/>
      <c r="DV1080" s="264"/>
      <c r="DW1080" s="264"/>
      <c r="DX1080" s="264"/>
      <c r="DY1080" s="264"/>
      <c r="DZ1080" s="264"/>
      <c r="EA1080" s="264"/>
      <c r="EB1080" s="264"/>
      <c r="EC1080" s="264"/>
      <c r="ED1080" s="264"/>
      <c r="EE1080" s="264"/>
      <c r="EF1080" s="264"/>
      <c r="EG1080" s="264"/>
      <c r="EH1080" s="264"/>
      <c r="EI1080" s="264"/>
      <c r="EJ1080" s="264"/>
      <c r="EK1080" s="264"/>
      <c r="EL1080" s="264"/>
      <c r="EM1080" s="264"/>
      <c r="EN1080" s="264"/>
      <c r="EO1080" s="264"/>
      <c r="EP1080" s="264"/>
      <c r="EQ1080" s="264"/>
      <c r="ER1080" s="264"/>
      <c r="ES1080" s="264"/>
      <c r="ET1080" s="264"/>
      <c r="EU1080" s="264"/>
      <c r="EV1080" s="264"/>
      <c r="EW1080" s="264"/>
      <c r="EX1080" s="264"/>
      <c r="EY1080" s="264"/>
      <c r="EZ1080" s="264"/>
      <c r="FA1080" s="264"/>
      <c r="FB1080" s="264"/>
      <c r="FC1080" s="264"/>
      <c r="FD1080" s="264"/>
      <c r="FE1080" s="264"/>
      <c r="FF1080" s="264"/>
      <c r="FG1080" s="264"/>
      <c r="FH1080" s="264"/>
      <c r="FI1080" s="264"/>
      <c r="FJ1080" s="264"/>
      <c r="FK1080" s="264"/>
      <c r="FL1080" s="264"/>
      <c r="FM1080" s="264"/>
      <c r="FN1080" s="264"/>
      <c r="FO1080" s="264"/>
      <c r="FP1080" s="264"/>
      <c r="FQ1080" s="264"/>
      <c r="FR1080" s="264"/>
      <c r="FS1080" s="264"/>
      <c r="FT1080" s="264"/>
      <c r="FU1080" s="264"/>
      <c r="FV1080" s="264"/>
      <c r="FW1080" s="264"/>
      <c r="FX1080" s="264"/>
      <c r="FY1080" s="264"/>
      <c r="FZ1080" s="264"/>
      <c r="GA1080" s="264"/>
      <c r="GB1080" s="264"/>
      <c r="GC1080" s="264"/>
      <c r="GD1080" s="264"/>
      <c r="GE1080" s="265"/>
    </row>
    <row r="1081" spans="1:187" s="266" customFormat="1" ht="36.75" customHeight="1" x14ac:dyDescent="0.3">
      <c r="A1081" s="607"/>
      <c r="B1081" s="477" t="s">
        <v>436</v>
      </c>
      <c r="C1081" s="477" t="s">
        <v>26</v>
      </c>
      <c r="D1081" s="101" t="s">
        <v>437</v>
      </c>
      <c r="E1081" s="246">
        <f>E1082+E1083+E1084</f>
        <v>79.63</v>
      </c>
      <c r="F1081" s="234">
        <f>F1082+F1083+F1084</f>
        <v>0</v>
      </c>
      <c r="G1081" s="101">
        <f>G1082+G1083+G1084</f>
        <v>79.63</v>
      </c>
      <c r="H1081" s="267">
        <v>0</v>
      </c>
      <c r="I1081" s="234">
        <f>I1082+I1083+I1084</f>
        <v>0</v>
      </c>
      <c r="J1081" s="477" t="s">
        <v>438</v>
      </c>
      <c r="K1081" s="573"/>
      <c r="L1081" s="171"/>
      <c r="M1081" s="171"/>
      <c r="N1081" s="171"/>
      <c r="O1081" s="171"/>
      <c r="P1081" s="264"/>
      <c r="Q1081" s="264"/>
      <c r="R1081" s="264"/>
      <c r="S1081" s="264"/>
      <c r="T1081" s="264"/>
      <c r="U1081" s="264"/>
      <c r="V1081" s="264"/>
      <c r="W1081" s="264"/>
      <c r="X1081" s="264"/>
      <c r="Y1081" s="264"/>
      <c r="Z1081" s="264"/>
      <c r="AA1081" s="264"/>
      <c r="AB1081" s="264"/>
      <c r="AC1081" s="264"/>
      <c r="AD1081" s="264"/>
      <c r="AE1081" s="264"/>
      <c r="AF1081" s="264"/>
      <c r="AG1081" s="264"/>
      <c r="AH1081" s="264"/>
      <c r="AI1081" s="264"/>
      <c r="AJ1081" s="264"/>
      <c r="AK1081" s="264"/>
      <c r="AL1081" s="264"/>
      <c r="AM1081" s="264"/>
      <c r="AN1081" s="264"/>
      <c r="AO1081" s="264"/>
      <c r="AP1081" s="264"/>
      <c r="AQ1081" s="264"/>
      <c r="AR1081" s="264"/>
      <c r="AS1081" s="264"/>
      <c r="AT1081" s="264"/>
      <c r="AU1081" s="264"/>
      <c r="AV1081" s="264"/>
      <c r="AW1081" s="264"/>
      <c r="AX1081" s="264"/>
      <c r="AY1081" s="264"/>
      <c r="AZ1081" s="264"/>
      <c r="BA1081" s="264"/>
      <c r="BB1081" s="264"/>
      <c r="BC1081" s="264"/>
      <c r="BD1081" s="264"/>
      <c r="BE1081" s="264"/>
      <c r="BF1081" s="264"/>
      <c r="BG1081" s="264"/>
      <c r="BH1081" s="264"/>
      <c r="BI1081" s="264"/>
      <c r="BJ1081" s="264"/>
      <c r="BK1081" s="264"/>
      <c r="BL1081" s="264"/>
      <c r="BM1081" s="264"/>
      <c r="BN1081" s="264"/>
      <c r="BO1081" s="264"/>
      <c r="BP1081" s="264"/>
      <c r="BQ1081" s="264"/>
      <c r="BR1081" s="264"/>
      <c r="BS1081" s="264"/>
      <c r="BT1081" s="264"/>
      <c r="BU1081" s="264"/>
      <c r="BV1081" s="264"/>
      <c r="BW1081" s="264"/>
      <c r="BX1081" s="264"/>
      <c r="BY1081" s="264"/>
      <c r="BZ1081" s="264"/>
      <c r="CA1081" s="264"/>
      <c r="CB1081" s="264"/>
      <c r="CC1081" s="264"/>
      <c r="CD1081" s="264"/>
      <c r="CE1081" s="264"/>
      <c r="CF1081" s="264"/>
      <c r="CG1081" s="264"/>
      <c r="CH1081" s="264"/>
      <c r="CI1081" s="264"/>
      <c r="CJ1081" s="264"/>
      <c r="CK1081" s="264"/>
      <c r="CL1081" s="264"/>
      <c r="CM1081" s="264"/>
      <c r="CN1081" s="264"/>
      <c r="CO1081" s="264"/>
      <c r="CP1081" s="264"/>
      <c r="CQ1081" s="264"/>
      <c r="CR1081" s="264"/>
      <c r="CS1081" s="264"/>
      <c r="CT1081" s="264"/>
      <c r="CU1081" s="264"/>
      <c r="CV1081" s="264"/>
      <c r="CW1081" s="264"/>
      <c r="CX1081" s="264"/>
      <c r="CY1081" s="264"/>
      <c r="CZ1081" s="264"/>
      <c r="DA1081" s="264"/>
      <c r="DB1081" s="264"/>
      <c r="DC1081" s="264"/>
      <c r="DD1081" s="264"/>
      <c r="DE1081" s="264"/>
      <c r="DF1081" s="264"/>
      <c r="DG1081" s="264"/>
      <c r="DH1081" s="264"/>
      <c r="DI1081" s="264"/>
      <c r="DJ1081" s="264"/>
      <c r="DK1081" s="264"/>
      <c r="DL1081" s="264"/>
      <c r="DM1081" s="264"/>
      <c r="DN1081" s="264"/>
      <c r="DO1081" s="264"/>
      <c r="DP1081" s="264"/>
      <c r="DQ1081" s="264"/>
      <c r="DR1081" s="264"/>
      <c r="DS1081" s="264"/>
      <c r="DT1081" s="264"/>
      <c r="DU1081" s="264"/>
      <c r="DV1081" s="264"/>
      <c r="DW1081" s="264"/>
      <c r="DX1081" s="264"/>
      <c r="DY1081" s="264"/>
      <c r="DZ1081" s="264"/>
      <c r="EA1081" s="264"/>
      <c r="EB1081" s="264"/>
      <c r="EC1081" s="264"/>
      <c r="ED1081" s="264"/>
      <c r="EE1081" s="264"/>
      <c r="EF1081" s="264"/>
      <c r="EG1081" s="264"/>
      <c r="EH1081" s="264"/>
      <c r="EI1081" s="264"/>
      <c r="EJ1081" s="264"/>
      <c r="EK1081" s="264"/>
      <c r="EL1081" s="264"/>
      <c r="EM1081" s="264"/>
      <c r="EN1081" s="264"/>
      <c r="EO1081" s="264"/>
      <c r="EP1081" s="264"/>
      <c r="EQ1081" s="264"/>
      <c r="ER1081" s="264"/>
      <c r="ES1081" s="264"/>
      <c r="ET1081" s="264"/>
      <c r="EU1081" s="264"/>
      <c r="EV1081" s="264"/>
      <c r="EW1081" s="264"/>
      <c r="EX1081" s="264"/>
      <c r="EY1081" s="264"/>
      <c r="EZ1081" s="264"/>
      <c r="FA1081" s="264"/>
      <c r="FB1081" s="264"/>
      <c r="FC1081" s="264"/>
      <c r="FD1081" s="264"/>
      <c r="FE1081" s="264"/>
      <c r="FF1081" s="264"/>
      <c r="FG1081" s="264"/>
      <c r="FH1081" s="264"/>
      <c r="FI1081" s="264"/>
      <c r="FJ1081" s="264"/>
      <c r="FK1081" s="264"/>
      <c r="FL1081" s="264"/>
      <c r="FM1081" s="264"/>
      <c r="FN1081" s="264"/>
      <c r="FO1081" s="264"/>
      <c r="FP1081" s="264"/>
      <c r="FQ1081" s="264"/>
      <c r="FR1081" s="264"/>
      <c r="FS1081" s="264"/>
      <c r="FT1081" s="264"/>
      <c r="FU1081" s="264"/>
      <c r="FV1081" s="264"/>
      <c r="FW1081" s="264"/>
      <c r="FX1081" s="264"/>
      <c r="FY1081" s="264"/>
      <c r="FZ1081" s="264"/>
      <c r="GA1081" s="264"/>
      <c r="GB1081" s="264"/>
      <c r="GC1081" s="264"/>
      <c r="GD1081" s="264"/>
      <c r="GE1081" s="265"/>
    </row>
    <row r="1082" spans="1:187" s="266" customFormat="1" ht="30" customHeight="1" x14ac:dyDescent="0.3">
      <c r="A1082" s="608"/>
      <c r="B1082" s="477"/>
      <c r="C1082" s="477"/>
      <c r="D1082" s="101">
        <v>2024</v>
      </c>
      <c r="E1082" s="101">
        <v>3.79</v>
      </c>
      <c r="F1082" s="234">
        <v>0</v>
      </c>
      <c r="G1082" s="101">
        <v>3.79</v>
      </c>
      <c r="H1082" s="267">
        <v>0</v>
      </c>
      <c r="I1082" s="234">
        <v>0</v>
      </c>
      <c r="J1082" s="477"/>
      <c r="K1082" s="573"/>
      <c r="L1082" s="171"/>
      <c r="M1082" s="171"/>
      <c r="N1082" s="171"/>
      <c r="O1082" s="171"/>
      <c r="P1082" s="264"/>
      <c r="Q1082" s="264"/>
      <c r="R1082" s="264"/>
      <c r="S1082" s="264"/>
      <c r="T1082" s="264"/>
      <c r="U1082" s="264"/>
      <c r="V1082" s="264"/>
      <c r="W1082" s="264"/>
      <c r="X1082" s="264"/>
      <c r="Y1082" s="264"/>
      <c r="Z1082" s="264"/>
      <c r="AA1082" s="264"/>
      <c r="AB1082" s="264"/>
      <c r="AC1082" s="264"/>
      <c r="AD1082" s="264"/>
      <c r="AE1082" s="264"/>
      <c r="AF1082" s="264"/>
      <c r="AG1082" s="264"/>
      <c r="AH1082" s="264"/>
      <c r="AI1082" s="264"/>
      <c r="AJ1082" s="264"/>
      <c r="AK1082" s="264"/>
      <c r="AL1082" s="264"/>
      <c r="AM1082" s="264"/>
      <c r="AN1082" s="264"/>
      <c r="AO1082" s="264"/>
      <c r="AP1082" s="264"/>
      <c r="AQ1082" s="264"/>
      <c r="AR1082" s="264"/>
      <c r="AS1082" s="264"/>
      <c r="AT1082" s="264"/>
      <c r="AU1082" s="264"/>
      <c r="AV1082" s="264"/>
      <c r="AW1082" s="264"/>
      <c r="AX1082" s="264"/>
      <c r="AY1082" s="264"/>
      <c r="AZ1082" s="264"/>
      <c r="BA1082" s="264"/>
      <c r="BB1082" s="264"/>
      <c r="BC1082" s="264"/>
      <c r="BD1082" s="264"/>
      <c r="BE1082" s="264"/>
      <c r="BF1082" s="264"/>
      <c r="BG1082" s="264"/>
      <c r="BH1082" s="264"/>
      <c r="BI1082" s="264"/>
      <c r="BJ1082" s="264"/>
      <c r="BK1082" s="264"/>
      <c r="BL1082" s="264"/>
      <c r="BM1082" s="264"/>
      <c r="BN1082" s="264"/>
      <c r="BO1082" s="264"/>
      <c r="BP1082" s="264"/>
      <c r="BQ1082" s="264"/>
      <c r="BR1082" s="264"/>
      <c r="BS1082" s="264"/>
      <c r="BT1082" s="264"/>
      <c r="BU1082" s="264"/>
      <c r="BV1082" s="264"/>
      <c r="BW1082" s="264"/>
      <c r="BX1082" s="264"/>
      <c r="BY1082" s="264"/>
      <c r="BZ1082" s="264"/>
      <c r="CA1082" s="264"/>
      <c r="CB1082" s="264"/>
      <c r="CC1082" s="264"/>
      <c r="CD1082" s="264"/>
      <c r="CE1082" s="264"/>
      <c r="CF1082" s="264"/>
      <c r="CG1082" s="264"/>
      <c r="CH1082" s="264"/>
      <c r="CI1082" s="264"/>
      <c r="CJ1082" s="264"/>
      <c r="CK1082" s="264"/>
      <c r="CL1082" s="264"/>
      <c r="CM1082" s="264"/>
      <c r="CN1082" s="264"/>
      <c r="CO1082" s="264"/>
      <c r="CP1082" s="264"/>
      <c r="CQ1082" s="264"/>
      <c r="CR1082" s="264"/>
      <c r="CS1082" s="264"/>
      <c r="CT1082" s="264"/>
      <c r="CU1082" s="264"/>
      <c r="CV1082" s="264"/>
      <c r="CW1082" s="264"/>
      <c r="CX1082" s="264"/>
      <c r="CY1082" s="264"/>
      <c r="CZ1082" s="264"/>
      <c r="DA1082" s="264"/>
      <c r="DB1082" s="264"/>
      <c r="DC1082" s="264"/>
      <c r="DD1082" s="264"/>
      <c r="DE1082" s="264"/>
      <c r="DF1082" s="264"/>
      <c r="DG1082" s="264"/>
      <c r="DH1082" s="264"/>
      <c r="DI1082" s="264"/>
      <c r="DJ1082" s="264"/>
      <c r="DK1082" s="264"/>
      <c r="DL1082" s="264"/>
      <c r="DM1082" s="264"/>
      <c r="DN1082" s="264"/>
      <c r="DO1082" s="264"/>
      <c r="DP1082" s="264"/>
      <c r="DQ1082" s="264"/>
      <c r="DR1082" s="264"/>
      <c r="DS1082" s="264"/>
      <c r="DT1082" s="264"/>
      <c r="DU1082" s="264"/>
      <c r="DV1082" s="264"/>
      <c r="DW1082" s="264"/>
      <c r="DX1082" s="264"/>
      <c r="DY1082" s="264"/>
      <c r="DZ1082" s="264"/>
      <c r="EA1082" s="264"/>
      <c r="EB1082" s="264"/>
      <c r="EC1082" s="264"/>
      <c r="ED1082" s="264"/>
      <c r="EE1082" s="264"/>
      <c r="EF1082" s="264"/>
      <c r="EG1082" s="264"/>
      <c r="EH1082" s="264"/>
      <c r="EI1082" s="264"/>
      <c r="EJ1082" s="264"/>
      <c r="EK1082" s="264"/>
      <c r="EL1082" s="264"/>
      <c r="EM1082" s="264"/>
      <c r="EN1082" s="264"/>
      <c r="EO1082" s="264"/>
      <c r="EP1082" s="264"/>
      <c r="EQ1082" s="264"/>
      <c r="ER1082" s="264"/>
      <c r="ES1082" s="264"/>
      <c r="ET1082" s="264"/>
      <c r="EU1082" s="264"/>
      <c r="EV1082" s="264"/>
      <c r="EW1082" s="264"/>
      <c r="EX1082" s="264"/>
      <c r="EY1082" s="264"/>
      <c r="EZ1082" s="264"/>
      <c r="FA1082" s="264"/>
      <c r="FB1082" s="264"/>
      <c r="FC1082" s="264"/>
      <c r="FD1082" s="264"/>
      <c r="FE1082" s="264"/>
      <c r="FF1082" s="264"/>
      <c r="FG1082" s="264"/>
      <c r="FH1082" s="264"/>
      <c r="FI1082" s="264"/>
      <c r="FJ1082" s="264"/>
      <c r="FK1082" s="264"/>
      <c r="FL1082" s="264"/>
      <c r="FM1082" s="264"/>
      <c r="FN1082" s="264"/>
      <c r="FO1082" s="264"/>
      <c r="FP1082" s="264"/>
      <c r="FQ1082" s="264"/>
      <c r="FR1082" s="264"/>
      <c r="FS1082" s="264"/>
      <c r="FT1082" s="264"/>
      <c r="FU1082" s="264"/>
      <c r="FV1082" s="264"/>
      <c r="FW1082" s="264"/>
      <c r="FX1082" s="264"/>
      <c r="FY1082" s="264"/>
      <c r="FZ1082" s="264"/>
      <c r="GA1082" s="264"/>
      <c r="GB1082" s="264"/>
      <c r="GC1082" s="264"/>
      <c r="GD1082" s="264"/>
      <c r="GE1082" s="265"/>
    </row>
    <row r="1083" spans="1:187" s="266" customFormat="1" ht="31.5" customHeight="1" x14ac:dyDescent="0.3">
      <c r="A1083" s="608"/>
      <c r="B1083" s="477"/>
      <c r="C1083" s="477"/>
      <c r="D1083" s="101">
        <v>2025</v>
      </c>
      <c r="E1083" s="101">
        <v>37.92</v>
      </c>
      <c r="F1083" s="234">
        <v>0</v>
      </c>
      <c r="G1083" s="101">
        <v>37.92</v>
      </c>
      <c r="H1083" s="267">
        <v>0</v>
      </c>
      <c r="I1083" s="234">
        <v>0</v>
      </c>
      <c r="J1083" s="477"/>
      <c r="K1083" s="573"/>
      <c r="L1083" s="171"/>
      <c r="M1083" s="171"/>
      <c r="N1083" s="171"/>
      <c r="O1083" s="171"/>
      <c r="P1083" s="264"/>
      <c r="Q1083" s="264"/>
      <c r="R1083" s="264"/>
      <c r="S1083" s="264"/>
      <c r="T1083" s="264"/>
      <c r="U1083" s="264"/>
      <c r="V1083" s="264"/>
      <c r="W1083" s="264"/>
      <c r="X1083" s="264"/>
      <c r="Y1083" s="264"/>
      <c r="Z1083" s="264"/>
      <c r="AA1083" s="264"/>
      <c r="AB1083" s="264"/>
      <c r="AC1083" s="264"/>
      <c r="AD1083" s="264"/>
      <c r="AE1083" s="264"/>
      <c r="AF1083" s="264"/>
      <c r="AG1083" s="264"/>
      <c r="AH1083" s="264"/>
      <c r="AI1083" s="264"/>
      <c r="AJ1083" s="264"/>
      <c r="AK1083" s="264"/>
      <c r="AL1083" s="264"/>
      <c r="AM1083" s="264"/>
      <c r="AN1083" s="264"/>
      <c r="AO1083" s="264"/>
      <c r="AP1083" s="264"/>
      <c r="AQ1083" s="264"/>
      <c r="AR1083" s="264"/>
      <c r="AS1083" s="264"/>
      <c r="AT1083" s="264"/>
      <c r="AU1083" s="264"/>
      <c r="AV1083" s="264"/>
      <c r="AW1083" s="264"/>
      <c r="AX1083" s="264"/>
      <c r="AY1083" s="264"/>
      <c r="AZ1083" s="264"/>
      <c r="BA1083" s="264"/>
      <c r="BB1083" s="264"/>
      <c r="BC1083" s="264"/>
      <c r="BD1083" s="264"/>
      <c r="BE1083" s="264"/>
      <c r="BF1083" s="264"/>
      <c r="BG1083" s="264"/>
      <c r="BH1083" s="264"/>
      <c r="BI1083" s="264"/>
      <c r="BJ1083" s="264"/>
      <c r="BK1083" s="264"/>
      <c r="BL1083" s="264"/>
      <c r="BM1083" s="264"/>
      <c r="BN1083" s="264"/>
      <c r="BO1083" s="264"/>
      <c r="BP1083" s="264"/>
      <c r="BQ1083" s="264"/>
      <c r="BR1083" s="264"/>
      <c r="BS1083" s="264"/>
      <c r="BT1083" s="264"/>
      <c r="BU1083" s="264"/>
      <c r="BV1083" s="264"/>
      <c r="BW1083" s="264"/>
      <c r="BX1083" s="264"/>
      <c r="BY1083" s="264"/>
      <c r="BZ1083" s="264"/>
      <c r="CA1083" s="264"/>
      <c r="CB1083" s="264"/>
      <c r="CC1083" s="264"/>
      <c r="CD1083" s="264"/>
      <c r="CE1083" s="264"/>
      <c r="CF1083" s="264"/>
      <c r="CG1083" s="264"/>
      <c r="CH1083" s="264"/>
      <c r="CI1083" s="264"/>
      <c r="CJ1083" s="264"/>
      <c r="CK1083" s="264"/>
      <c r="CL1083" s="264"/>
      <c r="CM1083" s="264"/>
      <c r="CN1083" s="264"/>
      <c r="CO1083" s="264"/>
      <c r="CP1083" s="264"/>
      <c r="CQ1083" s="264"/>
      <c r="CR1083" s="264"/>
      <c r="CS1083" s="264"/>
      <c r="CT1083" s="264"/>
      <c r="CU1083" s="264"/>
      <c r="CV1083" s="264"/>
      <c r="CW1083" s="264"/>
      <c r="CX1083" s="264"/>
      <c r="CY1083" s="264"/>
      <c r="CZ1083" s="264"/>
      <c r="DA1083" s="264"/>
      <c r="DB1083" s="264"/>
      <c r="DC1083" s="264"/>
      <c r="DD1083" s="264"/>
      <c r="DE1083" s="264"/>
      <c r="DF1083" s="264"/>
      <c r="DG1083" s="264"/>
      <c r="DH1083" s="264"/>
      <c r="DI1083" s="264"/>
      <c r="DJ1083" s="264"/>
      <c r="DK1083" s="264"/>
      <c r="DL1083" s="264"/>
      <c r="DM1083" s="264"/>
      <c r="DN1083" s="264"/>
      <c r="DO1083" s="264"/>
      <c r="DP1083" s="264"/>
      <c r="DQ1083" s="264"/>
      <c r="DR1083" s="264"/>
      <c r="DS1083" s="264"/>
      <c r="DT1083" s="264"/>
      <c r="DU1083" s="264"/>
      <c r="DV1083" s="264"/>
      <c r="DW1083" s="264"/>
      <c r="DX1083" s="264"/>
      <c r="DY1083" s="264"/>
      <c r="DZ1083" s="264"/>
      <c r="EA1083" s="264"/>
      <c r="EB1083" s="264"/>
      <c r="EC1083" s="264"/>
      <c r="ED1083" s="264"/>
      <c r="EE1083" s="264"/>
      <c r="EF1083" s="264"/>
      <c r="EG1083" s="264"/>
      <c r="EH1083" s="264"/>
      <c r="EI1083" s="264"/>
      <c r="EJ1083" s="264"/>
      <c r="EK1083" s="264"/>
      <c r="EL1083" s="264"/>
      <c r="EM1083" s="264"/>
      <c r="EN1083" s="264"/>
      <c r="EO1083" s="264"/>
      <c r="EP1083" s="264"/>
      <c r="EQ1083" s="264"/>
      <c r="ER1083" s="264"/>
      <c r="ES1083" s="264"/>
      <c r="ET1083" s="264"/>
      <c r="EU1083" s="264"/>
      <c r="EV1083" s="264"/>
      <c r="EW1083" s="264"/>
      <c r="EX1083" s="264"/>
      <c r="EY1083" s="264"/>
      <c r="EZ1083" s="264"/>
      <c r="FA1083" s="264"/>
      <c r="FB1083" s="264"/>
      <c r="FC1083" s="264"/>
      <c r="FD1083" s="264"/>
      <c r="FE1083" s="264"/>
      <c r="FF1083" s="264"/>
      <c r="FG1083" s="264"/>
      <c r="FH1083" s="264"/>
      <c r="FI1083" s="264"/>
      <c r="FJ1083" s="264"/>
      <c r="FK1083" s="264"/>
      <c r="FL1083" s="264"/>
      <c r="FM1083" s="264"/>
      <c r="FN1083" s="264"/>
      <c r="FO1083" s="264"/>
      <c r="FP1083" s="264"/>
      <c r="FQ1083" s="264"/>
      <c r="FR1083" s="264"/>
      <c r="FS1083" s="264"/>
      <c r="FT1083" s="264"/>
      <c r="FU1083" s="264"/>
      <c r="FV1083" s="264"/>
      <c r="FW1083" s="264"/>
      <c r="FX1083" s="264"/>
      <c r="FY1083" s="264"/>
      <c r="FZ1083" s="264"/>
      <c r="GA1083" s="264"/>
      <c r="GB1083" s="264"/>
      <c r="GC1083" s="264"/>
      <c r="GD1083" s="264"/>
      <c r="GE1083" s="265"/>
    </row>
    <row r="1084" spans="1:187" s="266" customFormat="1" ht="27.75" customHeight="1" x14ac:dyDescent="0.3">
      <c r="A1084" s="609"/>
      <c r="B1084" s="477"/>
      <c r="C1084" s="477"/>
      <c r="D1084" s="101">
        <v>2026</v>
      </c>
      <c r="E1084" s="101">
        <v>37.92</v>
      </c>
      <c r="F1084" s="234">
        <v>0</v>
      </c>
      <c r="G1084" s="101">
        <v>37.92</v>
      </c>
      <c r="H1084" s="267">
        <v>0</v>
      </c>
      <c r="I1084" s="234">
        <v>0</v>
      </c>
      <c r="J1084" s="477"/>
      <c r="K1084" s="573"/>
      <c r="L1084" s="171"/>
      <c r="M1084" s="171"/>
      <c r="N1084" s="171"/>
      <c r="O1084" s="171"/>
      <c r="P1084" s="264"/>
      <c r="Q1084" s="264"/>
      <c r="R1084" s="264"/>
      <c r="S1084" s="264"/>
      <c r="T1084" s="264"/>
      <c r="U1084" s="264"/>
      <c r="V1084" s="264"/>
      <c r="W1084" s="264"/>
      <c r="X1084" s="264"/>
      <c r="Y1084" s="264"/>
      <c r="Z1084" s="264"/>
      <c r="AA1084" s="264"/>
      <c r="AB1084" s="264"/>
      <c r="AC1084" s="264"/>
      <c r="AD1084" s="264"/>
      <c r="AE1084" s="264"/>
      <c r="AF1084" s="264"/>
      <c r="AG1084" s="264"/>
      <c r="AH1084" s="264"/>
      <c r="AI1084" s="264"/>
      <c r="AJ1084" s="264"/>
      <c r="AK1084" s="264"/>
      <c r="AL1084" s="264"/>
      <c r="AM1084" s="264"/>
      <c r="AN1084" s="264"/>
      <c r="AO1084" s="264"/>
      <c r="AP1084" s="264"/>
      <c r="AQ1084" s="264"/>
      <c r="AR1084" s="264"/>
      <c r="AS1084" s="264"/>
      <c r="AT1084" s="264"/>
      <c r="AU1084" s="264"/>
      <c r="AV1084" s="264"/>
      <c r="AW1084" s="264"/>
      <c r="AX1084" s="264"/>
      <c r="AY1084" s="264"/>
      <c r="AZ1084" s="264"/>
      <c r="BA1084" s="264"/>
      <c r="BB1084" s="264"/>
      <c r="BC1084" s="264"/>
      <c r="BD1084" s="264"/>
      <c r="BE1084" s="264"/>
      <c r="BF1084" s="264"/>
      <c r="BG1084" s="264"/>
      <c r="BH1084" s="264"/>
      <c r="BI1084" s="264"/>
      <c r="BJ1084" s="264"/>
      <c r="BK1084" s="264"/>
      <c r="BL1084" s="264"/>
      <c r="BM1084" s="264"/>
      <c r="BN1084" s="264"/>
      <c r="BO1084" s="264"/>
      <c r="BP1084" s="264"/>
      <c r="BQ1084" s="264"/>
      <c r="BR1084" s="264"/>
      <c r="BS1084" s="264"/>
      <c r="BT1084" s="264"/>
      <c r="BU1084" s="264"/>
      <c r="BV1084" s="264"/>
      <c r="BW1084" s="264"/>
      <c r="BX1084" s="264"/>
      <c r="BY1084" s="264"/>
      <c r="BZ1084" s="264"/>
      <c r="CA1084" s="264"/>
      <c r="CB1084" s="264"/>
      <c r="CC1084" s="264"/>
      <c r="CD1084" s="264"/>
      <c r="CE1084" s="264"/>
      <c r="CF1084" s="264"/>
      <c r="CG1084" s="264"/>
      <c r="CH1084" s="264"/>
      <c r="CI1084" s="264"/>
      <c r="CJ1084" s="264"/>
      <c r="CK1084" s="264"/>
      <c r="CL1084" s="264"/>
      <c r="CM1084" s="264"/>
      <c r="CN1084" s="264"/>
      <c r="CO1084" s="264"/>
      <c r="CP1084" s="264"/>
      <c r="CQ1084" s="264"/>
      <c r="CR1084" s="264"/>
      <c r="CS1084" s="264"/>
      <c r="CT1084" s="264"/>
      <c r="CU1084" s="264"/>
      <c r="CV1084" s="264"/>
      <c r="CW1084" s="264"/>
      <c r="CX1084" s="264"/>
      <c r="CY1084" s="264"/>
      <c r="CZ1084" s="264"/>
      <c r="DA1084" s="264"/>
      <c r="DB1084" s="264"/>
      <c r="DC1084" s="264"/>
      <c r="DD1084" s="264"/>
      <c r="DE1084" s="264"/>
      <c r="DF1084" s="264"/>
      <c r="DG1084" s="264"/>
      <c r="DH1084" s="264"/>
      <c r="DI1084" s="264"/>
      <c r="DJ1084" s="264"/>
      <c r="DK1084" s="264"/>
      <c r="DL1084" s="264"/>
      <c r="DM1084" s="264"/>
      <c r="DN1084" s="264"/>
      <c r="DO1084" s="264"/>
      <c r="DP1084" s="264"/>
      <c r="DQ1084" s="264"/>
      <c r="DR1084" s="264"/>
      <c r="DS1084" s="264"/>
      <c r="DT1084" s="264"/>
      <c r="DU1084" s="264"/>
      <c r="DV1084" s="264"/>
      <c r="DW1084" s="264"/>
      <c r="DX1084" s="264"/>
      <c r="DY1084" s="264"/>
      <c r="DZ1084" s="264"/>
      <c r="EA1084" s="264"/>
      <c r="EB1084" s="264"/>
      <c r="EC1084" s="264"/>
      <c r="ED1084" s="264"/>
      <c r="EE1084" s="264"/>
      <c r="EF1084" s="264"/>
      <c r="EG1084" s="264"/>
      <c r="EH1084" s="264"/>
      <c r="EI1084" s="264"/>
      <c r="EJ1084" s="264"/>
      <c r="EK1084" s="264"/>
      <c r="EL1084" s="264"/>
      <c r="EM1084" s="264"/>
      <c r="EN1084" s="264"/>
      <c r="EO1084" s="264"/>
      <c r="EP1084" s="264"/>
      <c r="EQ1084" s="264"/>
      <c r="ER1084" s="264"/>
      <c r="ES1084" s="264"/>
      <c r="ET1084" s="264"/>
      <c r="EU1084" s="264"/>
      <c r="EV1084" s="264"/>
      <c r="EW1084" s="264"/>
      <c r="EX1084" s="264"/>
      <c r="EY1084" s="264"/>
      <c r="EZ1084" s="264"/>
      <c r="FA1084" s="264"/>
      <c r="FB1084" s="264"/>
      <c r="FC1084" s="264"/>
      <c r="FD1084" s="264"/>
      <c r="FE1084" s="264"/>
      <c r="FF1084" s="264"/>
      <c r="FG1084" s="264"/>
      <c r="FH1084" s="264"/>
      <c r="FI1084" s="264"/>
      <c r="FJ1084" s="264"/>
      <c r="FK1084" s="264"/>
      <c r="FL1084" s="264"/>
      <c r="FM1084" s="264"/>
      <c r="FN1084" s="264"/>
      <c r="FO1084" s="264"/>
      <c r="FP1084" s="264"/>
      <c r="FQ1084" s="264"/>
      <c r="FR1084" s="264"/>
      <c r="FS1084" s="264"/>
      <c r="FT1084" s="264"/>
      <c r="FU1084" s="264"/>
      <c r="FV1084" s="264"/>
      <c r="FW1084" s="264"/>
      <c r="FX1084" s="264"/>
      <c r="FY1084" s="264"/>
      <c r="FZ1084" s="264"/>
      <c r="GA1084" s="264"/>
      <c r="GB1084" s="264"/>
      <c r="GC1084" s="264"/>
      <c r="GD1084" s="264"/>
      <c r="GE1084" s="265"/>
    </row>
    <row r="1085" spans="1:187" s="246" customFormat="1" ht="27.75" customHeight="1" x14ac:dyDescent="0.3">
      <c r="A1085" s="401"/>
      <c r="B1085" s="256"/>
      <c r="C1085" s="256"/>
      <c r="D1085" s="256"/>
      <c r="E1085" s="256"/>
      <c r="F1085" s="256"/>
      <c r="G1085" s="256"/>
      <c r="H1085" s="256"/>
      <c r="I1085" s="256"/>
      <c r="J1085" s="102"/>
      <c r="K1085" s="263"/>
      <c r="L1085" s="263"/>
      <c r="M1085" s="263"/>
      <c r="N1085" s="263"/>
      <c r="O1085" s="263"/>
      <c r="P1085" s="263"/>
      <c r="Q1085" s="263"/>
      <c r="R1085" s="263"/>
      <c r="S1085" s="263"/>
      <c r="T1085" s="263"/>
      <c r="U1085" s="263"/>
      <c r="V1085" s="263"/>
      <c r="W1085" s="263"/>
      <c r="X1085" s="263"/>
      <c r="Y1085" s="263"/>
      <c r="Z1085" s="263"/>
      <c r="AA1085" s="263"/>
      <c r="AB1085" s="263"/>
      <c r="AC1085" s="263"/>
      <c r="AD1085" s="263"/>
      <c r="AE1085" s="263"/>
      <c r="AF1085" s="263"/>
      <c r="AG1085" s="263"/>
      <c r="AH1085" s="263"/>
      <c r="AI1085" s="263"/>
      <c r="AJ1085" s="263"/>
      <c r="AK1085" s="263"/>
      <c r="AL1085" s="263"/>
      <c r="AM1085" s="263"/>
      <c r="AN1085" s="263"/>
      <c r="AO1085" s="263"/>
      <c r="AP1085" s="263"/>
      <c r="AQ1085" s="263"/>
      <c r="AR1085" s="263"/>
      <c r="AS1085" s="263"/>
      <c r="AT1085" s="263"/>
      <c r="AU1085" s="263"/>
      <c r="AV1085" s="263"/>
      <c r="AW1085" s="263"/>
      <c r="AX1085" s="263"/>
      <c r="AY1085" s="263"/>
      <c r="AZ1085" s="263"/>
      <c r="BA1085" s="263"/>
      <c r="BB1085" s="263"/>
      <c r="BC1085" s="263"/>
      <c r="BD1085" s="263"/>
      <c r="BE1085" s="263"/>
      <c r="BF1085" s="263"/>
      <c r="BG1085" s="263"/>
      <c r="BH1085" s="263"/>
      <c r="BI1085" s="263"/>
      <c r="BJ1085" s="263"/>
      <c r="BK1085" s="263"/>
      <c r="BL1085" s="263"/>
      <c r="BM1085" s="263"/>
      <c r="BN1085" s="263"/>
      <c r="BO1085" s="263"/>
      <c r="BP1085" s="263"/>
      <c r="BQ1085" s="263"/>
      <c r="BR1085" s="263"/>
      <c r="BS1085" s="263"/>
      <c r="BT1085" s="263"/>
      <c r="BU1085" s="263"/>
      <c r="BV1085" s="263"/>
      <c r="BW1085" s="263"/>
      <c r="BX1085" s="263"/>
      <c r="BY1085" s="263"/>
      <c r="BZ1085" s="263"/>
      <c r="CA1085" s="263"/>
      <c r="CB1085" s="263"/>
      <c r="CC1085" s="263"/>
      <c r="CD1085" s="263"/>
      <c r="CE1085" s="263"/>
      <c r="CF1085" s="263"/>
      <c r="CG1085" s="263"/>
      <c r="CH1085" s="263"/>
      <c r="CI1085" s="263"/>
      <c r="CJ1085" s="263"/>
      <c r="CK1085" s="263"/>
      <c r="CL1085" s="263"/>
      <c r="CM1085" s="263"/>
      <c r="CN1085" s="263"/>
      <c r="CO1085" s="263"/>
      <c r="CP1085" s="263"/>
      <c r="CQ1085" s="263"/>
      <c r="CR1085" s="263"/>
      <c r="CS1085" s="263"/>
      <c r="CT1085" s="263"/>
      <c r="CU1085" s="263"/>
      <c r="CV1085" s="263"/>
      <c r="CW1085" s="263"/>
      <c r="CX1085" s="263"/>
      <c r="CY1085" s="263"/>
      <c r="CZ1085" s="263"/>
      <c r="DA1085" s="263"/>
      <c r="DB1085" s="263"/>
      <c r="DC1085" s="263"/>
      <c r="DD1085" s="263"/>
      <c r="DE1085" s="263"/>
      <c r="DF1085" s="263"/>
      <c r="DG1085" s="263"/>
      <c r="DH1085" s="263"/>
      <c r="DI1085" s="263"/>
      <c r="DJ1085" s="263"/>
      <c r="DK1085" s="263"/>
      <c r="DL1085" s="263"/>
      <c r="DM1085" s="263"/>
      <c r="DN1085" s="263"/>
      <c r="DO1085" s="263"/>
      <c r="DP1085" s="263"/>
      <c r="DQ1085" s="263"/>
      <c r="DR1085" s="263"/>
      <c r="DS1085" s="263"/>
      <c r="DT1085" s="263"/>
      <c r="DU1085" s="263"/>
      <c r="DV1085" s="263"/>
      <c r="DW1085" s="263"/>
      <c r="DX1085" s="263"/>
      <c r="DY1085" s="263"/>
      <c r="DZ1085" s="263"/>
      <c r="EA1085" s="263"/>
      <c r="EB1085" s="263"/>
      <c r="EC1085" s="263"/>
      <c r="ED1085" s="263"/>
      <c r="EE1085" s="263"/>
      <c r="EF1085" s="263"/>
      <c r="EG1085" s="263"/>
      <c r="EH1085" s="263"/>
      <c r="EI1085" s="263"/>
      <c r="EJ1085" s="263"/>
      <c r="EK1085" s="263"/>
      <c r="EL1085" s="263"/>
      <c r="EM1085" s="263"/>
      <c r="EN1085" s="263"/>
      <c r="EO1085" s="263"/>
      <c r="EP1085" s="263"/>
      <c r="EQ1085" s="263"/>
      <c r="ER1085" s="263"/>
      <c r="ES1085" s="263"/>
      <c r="ET1085" s="263"/>
      <c r="EU1085" s="263"/>
      <c r="EV1085" s="263"/>
      <c r="EW1085" s="263"/>
      <c r="EX1085" s="263"/>
      <c r="EY1085" s="263"/>
      <c r="EZ1085" s="263"/>
      <c r="FA1085" s="263"/>
      <c r="FB1085" s="263"/>
      <c r="FC1085" s="263"/>
      <c r="FD1085" s="263"/>
      <c r="FE1085" s="263"/>
      <c r="FF1085" s="263"/>
      <c r="FG1085" s="263"/>
      <c r="FH1085" s="263"/>
      <c r="FI1085" s="263"/>
      <c r="FJ1085" s="263"/>
      <c r="FK1085" s="263"/>
      <c r="FL1085" s="263"/>
      <c r="FM1085" s="263"/>
      <c r="FN1085" s="263"/>
      <c r="FO1085" s="263"/>
      <c r="FP1085" s="263"/>
      <c r="FQ1085" s="263"/>
      <c r="FR1085" s="263"/>
      <c r="FS1085" s="263"/>
      <c r="FT1085" s="263"/>
      <c r="FU1085" s="263"/>
      <c r="FV1085" s="263"/>
      <c r="FW1085" s="263"/>
      <c r="FX1085" s="263"/>
      <c r="FY1085" s="263"/>
      <c r="FZ1085" s="263"/>
      <c r="GA1085" s="263"/>
      <c r="GB1085" s="263"/>
      <c r="GC1085" s="263"/>
      <c r="GD1085" s="263"/>
      <c r="GE1085" s="102"/>
    </row>
    <row r="1086" spans="1:187" s="266" customFormat="1" ht="34.950000000000003" customHeight="1" x14ac:dyDescent="0.3">
      <c r="A1086" s="610"/>
      <c r="B1086" s="477" t="s">
        <v>439</v>
      </c>
      <c r="C1086" s="477" t="s">
        <v>26</v>
      </c>
      <c r="D1086" s="246" t="s">
        <v>440</v>
      </c>
      <c r="E1086" s="268">
        <v>40.54</v>
      </c>
      <c r="F1086" s="246">
        <v>0</v>
      </c>
      <c r="G1086" s="246">
        <v>39.33</v>
      </c>
      <c r="H1086" s="268">
        <v>1.22</v>
      </c>
      <c r="I1086" s="246">
        <v>0</v>
      </c>
      <c r="J1086" s="101"/>
      <c r="K1086" s="170"/>
      <c r="L1086" s="171"/>
      <c r="M1086" s="171"/>
      <c r="N1086" s="171"/>
      <c r="O1086" s="171"/>
      <c r="P1086" s="264"/>
      <c r="Q1086" s="264"/>
      <c r="R1086" s="264"/>
      <c r="S1086" s="264"/>
      <c r="T1086" s="264"/>
      <c r="U1086" s="264"/>
      <c r="V1086" s="264"/>
      <c r="W1086" s="264"/>
      <c r="X1086" s="264"/>
      <c r="Y1086" s="264"/>
      <c r="Z1086" s="264"/>
      <c r="AA1086" s="264"/>
      <c r="AB1086" s="264"/>
      <c r="AC1086" s="264"/>
      <c r="AD1086" s="264"/>
      <c r="AE1086" s="264"/>
      <c r="AF1086" s="264"/>
      <c r="AG1086" s="264"/>
      <c r="AH1086" s="264"/>
      <c r="AI1086" s="264"/>
      <c r="AJ1086" s="264"/>
      <c r="AK1086" s="264"/>
      <c r="AL1086" s="264"/>
      <c r="AM1086" s="264"/>
      <c r="AN1086" s="264"/>
      <c r="AO1086" s="264"/>
      <c r="AP1086" s="264"/>
      <c r="AQ1086" s="264"/>
      <c r="AR1086" s="264"/>
      <c r="AS1086" s="264"/>
      <c r="AT1086" s="264"/>
      <c r="AU1086" s="264"/>
      <c r="AV1086" s="264"/>
      <c r="AW1086" s="264"/>
      <c r="AX1086" s="264"/>
      <c r="AY1086" s="264"/>
      <c r="AZ1086" s="264"/>
      <c r="BA1086" s="264"/>
      <c r="BB1086" s="264"/>
      <c r="BC1086" s="264"/>
      <c r="BD1086" s="264"/>
      <c r="BE1086" s="264"/>
      <c r="BF1086" s="264"/>
      <c r="BG1086" s="264"/>
      <c r="BH1086" s="264"/>
      <c r="BI1086" s="264"/>
      <c r="BJ1086" s="264"/>
      <c r="BK1086" s="264"/>
      <c r="BL1086" s="264"/>
      <c r="BM1086" s="264"/>
      <c r="BN1086" s="264"/>
      <c r="BO1086" s="264"/>
      <c r="BP1086" s="264"/>
      <c r="BQ1086" s="264"/>
      <c r="BR1086" s="264"/>
      <c r="BS1086" s="264"/>
      <c r="BT1086" s="264"/>
      <c r="BU1086" s="264"/>
      <c r="BV1086" s="264"/>
      <c r="BW1086" s="264"/>
      <c r="BX1086" s="264"/>
      <c r="BY1086" s="264"/>
      <c r="BZ1086" s="264"/>
      <c r="CA1086" s="264"/>
      <c r="CB1086" s="264"/>
      <c r="CC1086" s="264"/>
      <c r="CD1086" s="264"/>
      <c r="CE1086" s="264"/>
      <c r="CF1086" s="264"/>
      <c r="CG1086" s="264"/>
      <c r="CH1086" s="264"/>
      <c r="CI1086" s="264"/>
      <c r="CJ1086" s="264"/>
      <c r="CK1086" s="264"/>
      <c r="CL1086" s="264"/>
      <c r="CM1086" s="264"/>
      <c r="CN1086" s="264"/>
      <c r="CO1086" s="264"/>
      <c r="CP1086" s="264"/>
      <c r="CQ1086" s="264"/>
      <c r="CR1086" s="264"/>
      <c r="CS1086" s="264"/>
      <c r="CT1086" s="264"/>
      <c r="CU1086" s="264"/>
      <c r="CV1086" s="264"/>
      <c r="CW1086" s="264"/>
      <c r="CX1086" s="264"/>
      <c r="CY1086" s="264"/>
      <c r="CZ1086" s="264"/>
      <c r="DA1086" s="264"/>
      <c r="DB1086" s="264"/>
      <c r="DC1086" s="264"/>
      <c r="DD1086" s="264"/>
      <c r="DE1086" s="264"/>
      <c r="DF1086" s="264"/>
      <c r="DG1086" s="264"/>
      <c r="DH1086" s="264"/>
      <c r="DI1086" s="264"/>
      <c r="DJ1086" s="264"/>
      <c r="DK1086" s="264"/>
      <c r="DL1086" s="264"/>
      <c r="DM1086" s="264"/>
      <c r="DN1086" s="264"/>
      <c r="DO1086" s="264"/>
      <c r="DP1086" s="264"/>
      <c r="DQ1086" s="264"/>
      <c r="DR1086" s="264"/>
      <c r="DS1086" s="264"/>
      <c r="DT1086" s="264"/>
      <c r="DU1086" s="264"/>
      <c r="DV1086" s="264"/>
      <c r="DW1086" s="264"/>
      <c r="DX1086" s="264"/>
      <c r="DY1086" s="264"/>
      <c r="DZ1086" s="264"/>
      <c r="EA1086" s="264"/>
      <c r="EB1086" s="264"/>
      <c r="EC1086" s="264"/>
      <c r="ED1086" s="264"/>
      <c r="EE1086" s="264"/>
      <c r="EF1086" s="264"/>
      <c r="EG1086" s="264"/>
      <c r="EH1086" s="264"/>
      <c r="EI1086" s="264"/>
      <c r="EJ1086" s="264"/>
      <c r="EK1086" s="264"/>
      <c r="EL1086" s="264"/>
      <c r="EM1086" s="264"/>
      <c r="EN1086" s="264"/>
      <c r="EO1086" s="264"/>
      <c r="EP1086" s="264"/>
      <c r="EQ1086" s="264"/>
      <c r="ER1086" s="264"/>
      <c r="ES1086" s="264"/>
      <c r="ET1086" s="264"/>
      <c r="EU1086" s="264"/>
      <c r="EV1086" s="264"/>
      <c r="EW1086" s="264"/>
      <c r="EX1086" s="264"/>
      <c r="EY1086" s="264"/>
      <c r="EZ1086" s="264"/>
      <c r="FA1086" s="264"/>
      <c r="FB1086" s="264"/>
      <c r="FC1086" s="264"/>
      <c r="FD1086" s="264"/>
      <c r="FE1086" s="264"/>
      <c r="FF1086" s="264"/>
      <c r="FG1086" s="264"/>
      <c r="FH1086" s="264"/>
      <c r="FI1086" s="264"/>
      <c r="FJ1086" s="264"/>
      <c r="FK1086" s="264"/>
      <c r="FL1086" s="264"/>
      <c r="FM1086" s="264"/>
      <c r="FN1086" s="264"/>
      <c r="FO1086" s="264"/>
      <c r="FP1086" s="264"/>
      <c r="FQ1086" s="264"/>
      <c r="FR1086" s="264"/>
      <c r="FS1086" s="264"/>
      <c r="FT1086" s="264"/>
      <c r="FU1086" s="264"/>
      <c r="FV1086" s="264"/>
      <c r="FW1086" s="264"/>
      <c r="FX1086" s="264"/>
      <c r="FY1086" s="264"/>
      <c r="FZ1086" s="264"/>
      <c r="GA1086" s="264"/>
      <c r="GB1086" s="264"/>
      <c r="GC1086" s="264"/>
      <c r="GD1086" s="264"/>
      <c r="GE1086" s="265"/>
    </row>
    <row r="1087" spans="1:187" s="266" customFormat="1" ht="30.15" customHeight="1" x14ac:dyDescent="0.3">
      <c r="A1087" s="611"/>
      <c r="B1087" s="477"/>
      <c r="C1087" s="477"/>
      <c r="D1087" s="101">
        <v>2022</v>
      </c>
      <c r="E1087" s="234">
        <v>19.14</v>
      </c>
      <c r="F1087" s="269">
        <v>0</v>
      </c>
      <c r="G1087" s="269">
        <v>18.57</v>
      </c>
      <c r="H1087" s="270">
        <v>0.56999999999999995</v>
      </c>
      <c r="I1087" s="271">
        <v>0</v>
      </c>
      <c r="J1087" s="101" t="s">
        <v>441</v>
      </c>
      <c r="K1087" s="170"/>
      <c r="L1087" s="171"/>
      <c r="M1087" s="171"/>
      <c r="N1087" s="171"/>
      <c r="O1087" s="171"/>
      <c r="P1087" s="264"/>
      <c r="Q1087" s="264"/>
      <c r="R1087" s="264"/>
      <c r="S1087" s="264"/>
      <c r="T1087" s="264"/>
      <c r="U1087" s="264"/>
      <c r="V1087" s="264"/>
      <c r="W1087" s="264"/>
      <c r="X1087" s="264"/>
      <c r="Y1087" s="264"/>
      <c r="Z1087" s="264"/>
      <c r="AA1087" s="264"/>
      <c r="AB1087" s="264"/>
      <c r="AC1087" s="264"/>
      <c r="AD1087" s="264"/>
      <c r="AE1087" s="264"/>
      <c r="AF1087" s="264"/>
      <c r="AG1087" s="264"/>
      <c r="AH1087" s="264"/>
      <c r="AI1087" s="264"/>
      <c r="AJ1087" s="264"/>
      <c r="AK1087" s="264"/>
      <c r="AL1087" s="264"/>
      <c r="AM1087" s="264"/>
      <c r="AN1087" s="264"/>
      <c r="AO1087" s="264"/>
      <c r="AP1087" s="264"/>
      <c r="AQ1087" s="264"/>
      <c r="AR1087" s="264"/>
      <c r="AS1087" s="264"/>
      <c r="AT1087" s="264"/>
      <c r="AU1087" s="264"/>
      <c r="AV1087" s="264"/>
      <c r="AW1087" s="264"/>
      <c r="AX1087" s="264"/>
      <c r="AY1087" s="264"/>
      <c r="AZ1087" s="264"/>
      <c r="BA1087" s="264"/>
      <c r="BB1087" s="264"/>
      <c r="BC1087" s="264"/>
      <c r="BD1087" s="264"/>
      <c r="BE1087" s="264"/>
      <c r="BF1087" s="264"/>
      <c r="BG1087" s="264"/>
      <c r="BH1087" s="264"/>
      <c r="BI1087" s="264"/>
      <c r="BJ1087" s="264"/>
      <c r="BK1087" s="264"/>
      <c r="BL1087" s="264"/>
      <c r="BM1087" s="264"/>
      <c r="BN1087" s="264"/>
      <c r="BO1087" s="264"/>
      <c r="BP1087" s="264"/>
      <c r="BQ1087" s="264"/>
      <c r="BR1087" s="264"/>
      <c r="BS1087" s="264"/>
      <c r="BT1087" s="264"/>
      <c r="BU1087" s="264"/>
      <c r="BV1087" s="264"/>
      <c r="BW1087" s="264"/>
      <c r="BX1087" s="264"/>
      <c r="BY1087" s="264"/>
      <c r="BZ1087" s="264"/>
      <c r="CA1087" s="264"/>
      <c r="CB1087" s="264"/>
      <c r="CC1087" s="264"/>
      <c r="CD1087" s="264"/>
      <c r="CE1087" s="264"/>
      <c r="CF1087" s="264"/>
      <c r="CG1087" s="264"/>
      <c r="CH1087" s="264"/>
      <c r="CI1087" s="264"/>
      <c r="CJ1087" s="264"/>
      <c r="CK1087" s="264"/>
      <c r="CL1087" s="264"/>
      <c r="CM1087" s="264"/>
      <c r="CN1087" s="264"/>
      <c r="CO1087" s="264"/>
      <c r="CP1087" s="264"/>
      <c r="CQ1087" s="264"/>
      <c r="CR1087" s="264"/>
      <c r="CS1087" s="264"/>
      <c r="CT1087" s="264"/>
      <c r="CU1087" s="264"/>
      <c r="CV1087" s="264"/>
      <c r="CW1087" s="264"/>
      <c r="CX1087" s="264"/>
      <c r="CY1087" s="264"/>
      <c r="CZ1087" s="264"/>
      <c r="DA1087" s="264"/>
      <c r="DB1087" s="264"/>
      <c r="DC1087" s="264"/>
      <c r="DD1087" s="264"/>
      <c r="DE1087" s="264"/>
      <c r="DF1087" s="264"/>
      <c r="DG1087" s="264"/>
      <c r="DH1087" s="264"/>
      <c r="DI1087" s="264"/>
      <c r="DJ1087" s="264"/>
      <c r="DK1087" s="264"/>
      <c r="DL1087" s="264"/>
      <c r="DM1087" s="264"/>
      <c r="DN1087" s="264"/>
      <c r="DO1087" s="264"/>
      <c r="DP1087" s="264"/>
      <c r="DQ1087" s="264"/>
      <c r="DR1087" s="264"/>
      <c r="DS1087" s="264"/>
      <c r="DT1087" s="264"/>
      <c r="DU1087" s="264"/>
      <c r="DV1087" s="264"/>
      <c r="DW1087" s="264"/>
      <c r="DX1087" s="264"/>
      <c r="DY1087" s="264"/>
      <c r="DZ1087" s="264"/>
      <c r="EA1087" s="264"/>
      <c r="EB1087" s="264"/>
      <c r="EC1087" s="264"/>
      <c r="ED1087" s="264"/>
      <c r="EE1087" s="264"/>
      <c r="EF1087" s="264"/>
      <c r="EG1087" s="264"/>
      <c r="EH1087" s="264"/>
      <c r="EI1087" s="264"/>
      <c r="EJ1087" s="264"/>
      <c r="EK1087" s="264"/>
      <c r="EL1087" s="264"/>
      <c r="EM1087" s="264"/>
      <c r="EN1087" s="264"/>
      <c r="EO1087" s="264"/>
      <c r="EP1087" s="264"/>
      <c r="EQ1087" s="264"/>
      <c r="ER1087" s="264"/>
      <c r="ES1087" s="264"/>
      <c r="ET1087" s="264"/>
      <c r="EU1087" s="264"/>
      <c r="EV1087" s="264"/>
      <c r="EW1087" s="264"/>
      <c r="EX1087" s="264"/>
      <c r="EY1087" s="264"/>
      <c r="EZ1087" s="264"/>
      <c r="FA1087" s="264"/>
      <c r="FB1087" s="264"/>
      <c r="FC1087" s="264"/>
      <c r="FD1087" s="264"/>
      <c r="FE1087" s="264"/>
      <c r="FF1087" s="264"/>
      <c r="FG1087" s="264"/>
      <c r="FH1087" s="264"/>
      <c r="FI1087" s="264"/>
      <c r="FJ1087" s="264"/>
      <c r="FK1087" s="264"/>
      <c r="FL1087" s="264"/>
      <c r="FM1087" s="264"/>
      <c r="FN1087" s="264"/>
      <c r="FO1087" s="264"/>
      <c r="FP1087" s="264"/>
      <c r="FQ1087" s="264"/>
      <c r="FR1087" s="264"/>
      <c r="FS1087" s="264"/>
      <c r="FT1087" s="264"/>
      <c r="FU1087" s="264"/>
      <c r="FV1087" s="264"/>
      <c r="FW1087" s="264"/>
      <c r="FX1087" s="264"/>
      <c r="FY1087" s="264"/>
      <c r="FZ1087" s="264"/>
      <c r="GA1087" s="264"/>
      <c r="GB1087" s="264"/>
      <c r="GC1087" s="264"/>
      <c r="GD1087" s="264"/>
      <c r="GE1087" s="265"/>
    </row>
    <row r="1088" spans="1:187" s="266" customFormat="1" ht="40.950000000000003" customHeight="1" x14ac:dyDescent="0.3">
      <c r="A1088" s="611"/>
      <c r="B1088" s="477"/>
      <c r="C1088" s="477"/>
      <c r="D1088" s="101">
        <v>2023</v>
      </c>
      <c r="E1088" s="272">
        <v>7.55</v>
      </c>
      <c r="F1088" s="103">
        <v>0</v>
      </c>
      <c r="G1088" s="103">
        <v>7.32</v>
      </c>
      <c r="H1088" s="273">
        <v>0.23</v>
      </c>
      <c r="I1088" s="259">
        <v>0</v>
      </c>
      <c r="J1088" s="101" t="s">
        <v>442</v>
      </c>
      <c r="K1088" s="170"/>
      <c r="L1088" s="171"/>
      <c r="M1088" s="171"/>
      <c r="N1088" s="171"/>
      <c r="O1088" s="171"/>
      <c r="P1088" s="264"/>
      <c r="Q1088" s="264"/>
      <c r="R1088" s="264"/>
      <c r="S1088" s="264"/>
      <c r="T1088" s="264"/>
      <c r="U1088" s="264"/>
      <c r="V1088" s="264"/>
      <c r="W1088" s="264"/>
      <c r="X1088" s="264"/>
      <c r="Y1088" s="264"/>
      <c r="Z1088" s="264"/>
      <c r="AA1088" s="264"/>
      <c r="AB1088" s="264"/>
      <c r="AC1088" s="264"/>
      <c r="AD1088" s="264"/>
      <c r="AE1088" s="264"/>
      <c r="AF1088" s="264"/>
      <c r="AG1088" s="264"/>
      <c r="AH1088" s="264"/>
      <c r="AI1088" s="264"/>
      <c r="AJ1088" s="264"/>
      <c r="AK1088" s="264"/>
      <c r="AL1088" s="264"/>
      <c r="AM1088" s="264"/>
      <c r="AN1088" s="264"/>
      <c r="AO1088" s="264"/>
      <c r="AP1088" s="264"/>
      <c r="AQ1088" s="264"/>
      <c r="AR1088" s="264"/>
      <c r="AS1088" s="264"/>
      <c r="AT1088" s="264"/>
      <c r="AU1088" s="264"/>
      <c r="AV1088" s="264"/>
      <c r="AW1088" s="264"/>
      <c r="AX1088" s="264"/>
      <c r="AY1088" s="264"/>
      <c r="AZ1088" s="264"/>
      <c r="BA1088" s="264"/>
      <c r="BB1088" s="264"/>
      <c r="BC1088" s="264"/>
      <c r="BD1088" s="264"/>
      <c r="BE1088" s="264"/>
      <c r="BF1088" s="264"/>
      <c r="BG1088" s="264"/>
      <c r="BH1088" s="264"/>
      <c r="BI1088" s="264"/>
      <c r="BJ1088" s="264"/>
      <c r="BK1088" s="264"/>
      <c r="BL1088" s="264"/>
      <c r="BM1088" s="264"/>
      <c r="BN1088" s="264"/>
      <c r="BO1088" s="264"/>
      <c r="BP1088" s="264"/>
      <c r="BQ1088" s="264"/>
      <c r="BR1088" s="264"/>
      <c r="BS1088" s="264"/>
      <c r="BT1088" s="264"/>
      <c r="BU1088" s="264"/>
      <c r="BV1088" s="264"/>
      <c r="BW1088" s="264"/>
      <c r="BX1088" s="264"/>
      <c r="BY1088" s="264"/>
      <c r="BZ1088" s="264"/>
      <c r="CA1088" s="264"/>
      <c r="CB1088" s="264"/>
      <c r="CC1088" s="264"/>
      <c r="CD1088" s="264"/>
      <c r="CE1088" s="264"/>
      <c r="CF1088" s="264"/>
      <c r="CG1088" s="264"/>
      <c r="CH1088" s="264"/>
      <c r="CI1088" s="264"/>
      <c r="CJ1088" s="264"/>
      <c r="CK1088" s="264"/>
      <c r="CL1088" s="264"/>
      <c r="CM1088" s="264"/>
      <c r="CN1088" s="264"/>
      <c r="CO1088" s="264"/>
      <c r="CP1088" s="264"/>
      <c r="CQ1088" s="264"/>
      <c r="CR1088" s="264"/>
      <c r="CS1088" s="264"/>
      <c r="CT1088" s="264"/>
      <c r="CU1088" s="264"/>
      <c r="CV1088" s="264"/>
      <c r="CW1088" s="264"/>
      <c r="CX1088" s="264"/>
      <c r="CY1088" s="264"/>
      <c r="CZ1088" s="264"/>
      <c r="DA1088" s="264"/>
      <c r="DB1088" s="264"/>
      <c r="DC1088" s="264"/>
      <c r="DD1088" s="264"/>
      <c r="DE1088" s="264"/>
      <c r="DF1088" s="264"/>
      <c r="DG1088" s="264"/>
      <c r="DH1088" s="264"/>
      <c r="DI1088" s="264"/>
      <c r="DJ1088" s="264"/>
      <c r="DK1088" s="264"/>
      <c r="DL1088" s="264"/>
      <c r="DM1088" s="264"/>
      <c r="DN1088" s="264"/>
      <c r="DO1088" s="264"/>
      <c r="DP1088" s="264"/>
      <c r="DQ1088" s="264"/>
      <c r="DR1088" s="264"/>
      <c r="DS1088" s="264"/>
      <c r="DT1088" s="264"/>
      <c r="DU1088" s="264"/>
      <c r="DV1088" s="264"/>
      <c r="DW1088" s="264"/>
      <c r="DX1088" s="264"/>
      <c r="DY1088" s="264"/>
      <c r="DZ1088" s="264"/>
      <c r="EA1088" s="264"/>
      <c r="EB1088" s="264"/>
      <c r="EC1088" s="264"/>
      <c r="ED1088" s="264"/>
      <c r="EE1088" s="264"/>
      <c r="EF1088" s="264"/>
      <c r="EG1088" s="264"/>
      <c r="EH1088" s="264"/>
      <c r="EI1088" s="264"/>
      <c r="EJ1088" s="264"/>
      <c r="EK1088" s="264"/>
      <c r="EL1088" s="264"/>
      <c r="EM1088" s="264"/>
      <c r="EN1088" s="264"/>
      <c r="EO1088" s="264"/>
      <c r="EP1088" s="264"/>
      <c r="EQ1088" s="264"/>
      <c r="ER1088" s="264"/>
      <c r="ES1088" s="264"/>
      <c r="ET1088" s="264"/>
      <c r="EU1088" s="264"/>
      <c r="EV1088" s="264"/>
      <c r="EW1088" s="264"/>
      <c r="EX1088" s="264"/>
      <c r="EY1088" s="264"/>
      <c r="EZ1088" s="264"/>
      <c r="FA1088" s="264"/>
      <c r="FB1088" s="264"/>
      <c r="FC1088" s="264"/>
      <c r="FD1088" s="264"/>
      <c r="FE1088" s="264"/>
      <c r="FF1088" s="264"/>
      <c r="FG1088" s="264"/>
      <c r="FH1088" s="264"/>
      <c r="FI1088" s="264"/>
      <c r="FJ1088" s="264"/>
      <c r="FK1088" s="264"/>
      <c r="FL1088" s="264"/>
      <c r="FM1088" s="264"/>
      <c r="FN1088" s="264"/>
      <c r="FO1088" s="264"/>
      <c r="FP1088" s="264"/>
      <c r="FQ1088" s="264"/>
      <c r="FR1088" s="264"/>
      <c r="FS1088" s="264"/>
      <c r="FT1088" s="264"/>
      <c r="FU1088" s="264"/>
      <c r="FV1088" s="264"/>
      <c r="FW1088" s="264"/>
      <c r="FX1088" s="264"/>
      <c r="FY1088" s="264"/>
      <c r="FZ1088" s="264"/>
      <c r="GA1088" s="264"/>
      <c r="GB1088" s="264"/>
      <c r="GC1088" s="264"/>
      <c r="GD1088" s="264"/>
      <c r="GE1088" s="265"/>
    </row>
    <row r="1089" spans="1:187" s="266" customFormat="1" ht="50.25" customHeight="1" x14ac:dyDescent="0.3">
      <c r="A1089" s="611"/>
      <c r="B1089" s="477"/>
      <c r="C1089" s="477"/>
      <c r="D1089" s="101">
        <v>2024</v>
      </c>
      <c r="E1089" s="272">
        <v>10.35</v>
      </c>
      <c r="F1089" s="103">
        <v>0</v>
      </c>
      <c r="G1089" s="103">
        <v>10.039999999999999</v>
      </c>
      <c r="H1089" s="273">
        <v>0.31</v>
      </c>
      <c r="I1089" s="259">
        <v>0</v>
      </c>
      <c r="J1089" s="101" t="s">
        <v>443</v>
      </c>
      <c r="K1089" s="170"/>
      <c r="L1089" s="171"/>
      <c r="M1089" s="171"/>
      <c r="N1089" s="171"/>
      <c r="O1089" s="171"/>
      <c r="P1089" s="264"/>
      <c r="Q1089" s="264"/>
      <c r="R1089" s="264"/>
      <c r="S1089" s="264"/>
      <c r="T1089" s="264"/>
      <c r="U1089" s="264"/>
      <c r="V1089" s="264"/>
      <c r="W1089" s="264"/>
      <c r="X1089" s="264"/>
      <c r="Y1089" s="264"/>
      <c r="Z1089" s="264"/>
      <c r="AA1089" s="264"/>
      <c r="AB1089" s="264"/>
      <c r="AC1089" s="264"/>
      <c r="AD1089" s="264"/>
      <c r="AE1089" s="264"/>
      <c r="AF1089" s="264"/>
      <c r="AG1089" s="264"/>
      <c r="AH1089" s="264"/>
      <c r="AI1089" s="264"/>
      <c r="AJ1089" s="264"/>
      <c r="AK1089" s="264"/>
      <c r="AL1089" s="264"/>
      <c r="AM1089" s="264"/>
      <c r="AN1089" s="264"/>
      <c r="AO1089" s="264"/>
      <c r="AP1089" s="264"/>
      <c r="AQ1089" s="264"/>
      <c r="AR1089" s="264"/>
      <c r="AS1089" s="264"/>
      <c r="AT1089" s="264"/>
      <c r="AU1089" s="264"/>
      <c r="AV1089" s="264"/>
      <c r="AW1089" s="264"/>
      <c r="AX1089" s="264"/>
      <c r="AY1089" s="264"/>
      <c r="AZ1089" s="264"/>
      <c r="BA1089" s="264"/>
      <c r="BB1089" s="264"/>
      <c r="BC1089" s="264"/>
      <c r="BD1089" s="264"/>
      <c r="BE1089" s="264"/>
      <c r="BF1089" s="264"/>
      <c r="BG1089" s="264"/>
      <c r="BH1089" s="264"/>
      <c r="BI1089" s="264"/>
      <c r="BJ1089" s="264"/>
      <c r="BK1089" s="264"/>
      <c r="BL1089" s="264"/>
      <c r="BM1089" s="264"/>
      <c r="BN1089" s="264"/>
      <c r="BO1089" s="264"/>
      <c r="BP1089" s="264"/>
      <c r="BQ1089" s="264"/>
      <c r="BR1089" s="264"/>
      <c r="BS1089" s="264"/>
      <c r="BT1089" s="264"/>
      <c r="BU1089" s="264"/>
      <c r="BV1089" s="264"/>
      <c r="BW1089" s="264"/>
      <c r="BX1089" s="264"/>
      <c r="BY1089" s="264"/>
      <c r="BZ1089" s="264"/>
      <c r="CA1089" s="264"/>
      <c r="CB1089" s="264"/>
      <c r="CC1089" s="264"/>
      <c r="CD1089" s="264"/>
      <c r="CE1089" s="264"/>
      <c r="CF1089" s="264"/>
      <c r="CG1089" s="264"/>
      <c r="CH1089" s="264"/>
      <c r="CI1089" s="264"/>
      <c r="CJ1089" s="264"/>
      <c r="CK1089" s="264"/>
      <c r="CL1089" s="264"/>
      <c r="CM1089" s="264"/>
      <c r="CN1089" s="264"/>
      <c r="CO1089" s="264"/>
      <c r="CP1089" s="264"/>
      <c r="CQ1089" s="264"/>
      <c r="CR1089" s="264"/>
      <c r="CS1089" s="264"/>
      <c r="CT1089" s="264"/>
      <c r="CU1089" s="264"/>
      <c r="CV1089" s="264"/>
      <c r="CW1089" s="264"/>
      <c r="CX1089" s="264"/>
      <c r="CY1089" s="264"/>
      <c r="CZ1089" s="264"/>
      <c r="DA1089" s="264"/>
      <c r="DB1089" s="264"/>
      <c r="DC1089" s="264"/>
      <c r="DD1089" s="264"/>
      <c r="DE1089" s="264"/>
      <c r="DF1089" s="264"/>
      <c r="DG1089" s="264"/>
      <c r="DH1089" s="264"/>
      <c r="DI1089" s="264"/>
      <c r="DJ1089" s="264"/>
      <c r="DK1089" s="264"/>
      <c r="DL1089" s="264"/>
      <c r="DM1089" s="264"/>
      <c r="DN1089" s="264"/>
      <c r="DO1089" s="264"/>
      <c r="DP1089" s="264"/>
      <c r="DQ1089" s="264"/>
      <c r="DR1089" s="264"/>
      <c r="DS1089" s="264"/>
      <c r="DT1089" s="264"/>
      <c r="DU1089" s="264"/>
      <c r="DV1089" s="264"/>
      <c r="DW1089" s="264"/>
      <c r="DX1089" s="264"/>
      <c r="DY1089" s="264"/>
      <c r="DZ1089" s="264"/>
      <c r="EA1089" s="264"/>
      <c r="EB1089" s="264"/>
      <c r="EC1089" s="264"/>
      <c r="ED1089" s="264"/>
      <c r="EE1089" s="264"/>
      <c r="EF1089" s="264"/>
      <c r="EG1089" s="264"/>
      <c r="EH1089" s="264"/>
      <c r="EI1089" s="264"/>
      <c r="EJ1089" s="264"/>
      <c r="EK1089" s="264"/>
      <c r="EL1089" s="264"/>
      <c r="EM1089" s="264"/>
      <c r="EN1089" s="264"/>
      <c r="EO1089" s="264"/>
      <c r="EP1089" s="264"/>
      <c r="EQ1089" s="264"/>
      <c r="ER1089" s="264"/>
      <c r="ES1089" s="264"/>
      <c r="ET1089" s="264"/>
      <c r="EU1089" s="264"/>
      <c r="EV1089" s="264"/>
      <c r="EW1089" s="264"/>
      <c r="EX1089" s="264"/>
      <c r="EY1089" s="264"/>
      <c r="EZ1089" s="264"/>
      <c r="FA1089" s="264"/>
      <c r="FB1089" s="264"/>
      <c r="FC1089" s="264"/>
      <c r="FD1089" s="264"/>
      <c r="FE1089" s="264"/>
      <c r="FF1089" s="264"/>
      <c r="FG1089" s="264"/>
      <c r="FH1089" s="264"/>
      <c r="FI1089" s="264"/>
      <c r="FJ1089" s="264"/>
      <c r="FK1089" s="264"/>
      <c r="FL1089" s="264"/>
      <c r="FM1089" s="264"/>
      <c r="FN1089" s="264"/>
      <c r="FO1089" s="264"/>
      <c r="FP1089" s="264"/>
      <c r="FQ1089" s="264"/>
      <c r="FR1089" s="264"/>
      <c r="FS1089" s="264"/>
      <c r="FT1089" s="264"/>
      <c r="FU1089" s="264"/>
      <c r="FV1089" s="264"/>
      <c r="FW1089" s="264"/>
      <c r="FX1089" s="264"/>
      <c r="FY1089" s="264"/>
      <c r="FZ1089" s="264"/>
      <c r="GA1089" s="264"/>
      <c r="GB1089" s="264"/>
      <c r="GC1089" s="264"/>
      <c r="GD1089" s="264"/>
      <c r="GE1089" s="265"/>
    </row>
    <row r="1090" spans="1:187" s="266" customFormat="1" ht="107.4" customHeight="1" x14ac:dyDescent="0.3">
      <c r="A1090" s="612"/>
      <c r="B1090" s="477"/>
      <c r="C1090" s="477"/>
      <c r="D1090" s="101">
        <v>2025</v>
      </c>
      <c r="E1090" s="272">
        <v>3.5</v>
      </c>
      <c r="F1090" s="103">
        <v>0</v>
      </c>
      <c r="G1090" s="273">
        <v>3.4</v>
      </c>
      <c r="H1090" s="273">
        <v>0.1</v>
      </c>
      <c r="I1090" s="101">
        <v>0</v>
      </c>
      <c r="J1090" s="101" t="s">
        <v>444</v>
      </c>
      <c r="K1090" s="170"/>
      <c r="L1090" s="171"/>
      <c r="M1090" s="171"/>
      <c r="N1090" s="171"/>
      <c r="O1090" s="171"/>
      <c r="P1090" s="264"/>
      <c r="Q1090" s="264"/>
      <c r="R1090" s="264"/>
      <c r="S1090" s="264"/>
      <c r="T1090" s="264"/>
      <c r="U1090" s="264"/>
      <c r="V1090" s="264"/>
      <c r="W1090" s="264"/>
      <c r="X1090" s="264"/>
      <c r="Y1090" s="264"/>
      <c r="Z1090" s="264"/>
      <c r="AA1090" s="264"/>
      <c r="AB1090" s="264"/>
      <c r="AC1090" s="264"/>
      <c r="AD1090" s="264"/>
      <c r="AE1090" s="264"/>
      <c r="AF1090" s="264"/>
      <c r="AG1090" s="264"/>
      <c r="AH1090" s="264"/>
      <c r="AI1090" s="264"/>
      <c r="AJ1090" s="264"/>
      <c r="AK1090" s="264"/>
      <c r="AL1090" s="264"/>
      <c r="AM1090" s="264"/>
      <c r="AN1090" s="264"/>
      <c r="AO1090" s="264"/>
      <c r="AP1090" s="264"/>
      <c r="AQ1090" s="264"/>
      <c r="AR1090" s="264"/>
      <c r="AS1090" s="264"/>
      <c r="AT1090" s="264"/>
      <c r="AU1090" s="264"/>
      <c r="AV1090" s="264"/>
      <c r="AW1090" s="264"/>
      <c r="AX1090" s="264"/>
      <c r="AY1090" s="264"/>
      <c r="AZ1090" s="264"/>
      <c r="BA1090" s="264"/>
      <c r="BB1090" s="264"/>
      <c r="BC1090" s="264"/>
      <c r="BD1090" s="264"/>
      <c r="BE1090" s="264"/>
      <c r="BF1090" s="264"/>
      <c r="BG1090" s="264"/>
      <c r="BH1090" s="264"/>
      <c r="BI1090" s="264"/>
      <c r="BJ1090" s="264"/>
      <c r="BK1090" s="264"/>
      <c r="BL1090" s="264"/>
      <c r="BM1090" s="264"/>
      <c r="BN1090" s="264"/>
      <c r="BO1090" s="264"/>
      <c r="BP1090" s="264"/>
      <c r="BQ1090" s="264"/>
      <c r="BR1090" s="264"/>
      <c r="BS1090" s="264"/>
      <c r="BT1090" s="264"/>
      <c r="BU1090" s="264"/>
      <c r="BV1090" s="264"/>
      <c r="BW1090" s="264"/>
      <c r="BX1090" s="264"/>
      <c r="BY1090" s="264"/>
      <c r="BZ1090" s="264"/>
      <c r="CA1090" s="264"/>
      <c r="CB1090" s="264"/>
      <c r="CC1090" s="264"/>
      <c r="CD1090" s="264"/>
      <c r="CE1090" s="264"/>
      <c r="CF1090" s="264"/>
      <c r="CG1090" s="264"/>
      <c r="CH1090" s="264"/>
      <c r="CI1090" s="264"/>
      <c r="CJ1090" s="264"/>
      <c r="CK1090" s="264"/>
      <c r="CL1090" s="264"/>
      <c r="CM1090" s="264"/>
      <c r="CN1090" s="264"/>
      <c r="CO1090" s="264"/>
      <c r="CP1090" s="264"/>
      <c r="CQ1090" s="264"/>
      <c r="CR1090" s="264"/>
      <c r="CS1090" s="264"/>
      <c r="CT1090" s="264"/>
      <c r="CU1090" s="264"/>
      <c r="CV1090" s="264"/>
      <c r="CW1090" s="264"/>
      <c r="CX1090" s="264"/>
      <c r="CY1090" s="264"/>
      <c r="CZ1090" s="264"/>
      <c r="DA1090" s="264"/>
      <c r="DB1090" s="264"/>
      <c r="DC1090" s="264"/>
      <c r="DD1090" s="264"/>
      <c r="DE1090" s="264"/>
      <c r="DF1090" s="264"/>
      <c r="DG1090" s="264"/>
      <c r="DH1090" s="264"/>
      <c r="DI1090" s="264"/>
      <c r="DJ1090" s="264"/>
      <c r="DK1090" s="264"/>
      <c r="DL1090" s="264"/>
      <c r="DM1090" s="264"/>
      <c r="DN1090" s="264"/>
      <c r="DO1090" s="264"/>
      <c r="DP1090" s="264"/>
      <c r="DQ1090" s="264"/>
      <c r="DR1090" s="264"/>
      <c r="DS1090" s="264"/>
      <c r="DT1090" s="264"/>
      <c r="DU1090" s="264"/>
      <c r="DV1090" s="264"/>
      <c r="DW1090" s="264"/>
      <c r="DX1090" s="264"/>
      <c r="DY1090" s="264"/>
      <c r="DZ1090" s="264"/>
      <c r="EA1090" s="264"/>
      <c r="EB1090" s="264"/>
      <c r="EC1090" s="264"/>
      <c r="ED1090" s="264"/>
      <c r="EE1090" s="264"/>
      <c r="EF1090" s="264"/>
      <c r="EG1090" s="264"/>
      <c r="EH1090" s="264"/>
      <c r="EI1090" s="264"/>
      <c r="EJ1090" s="264"/>
      <c r="EK1090" s="264"/>
      <c r="EL1090" s="264"/>
      <c r="EM1090" s="264"/>
      <c r="EN1090" s="264"/>
      <c r="EO1090" s="264"/>
      <c r="EP1090" s="264"/>
      <c r="EQ1090" s="264"/>
      <c r="ER1090" s="264"/>
      <c r="ES1090" s="264"/>
      <c r="ET1090" s="264"/>
      <c r="EU1090" s="264"/>
      <c r="EV1090" s="264"/>
      <c r="EW1090" s="264"/>
      <c r="EX1090" s="264"/>
      <c r="EY1090" s="264"/>
      <c r="EZ1090" s="264"/>
      <c r="FA1090" s="264"/>
      <c r="FB1090" s="264"/>
      <c r="FC1090" s="264"/>
      <c r="FD1090" s="264"/>
      <c r="FE1090" s="264"/>
      <c r="FF1090" s="264"/>
      <c r="FG1090" s="264"/>
      <c r="FH1090" s="264"/>
      <c r="FI1090" s="264"/>
      <c r="FJ1090" s="264"/>
      <c r="FK1090" s="264"/>
      <c r="FL1090" s="264"/>
      <c r="FM1090" s="264"/>
      <c r="FN1090" s="264"/>
      <c r="FO1090" s="264"/>
      <c r="FP1090" s="264"/>
      <c r="FQ1090" s="264"/>
      <c r="FR1090" s="264"/>
      <c r="FS1090" s="264"/>
      <c r="FT1090" s="264"/>
      <c r="FU1090" s="264"/>
      <c r="FV1090" s="264"/>
      <c r="FW1090" s="264"/>
      <c r="FX1090" s="264"/>
      <c r="FY1090" s="264"/>
      <c r="FZ1090" s="264"/>
      <c r="GA1090" s="264"/>
      <c r="GB1090" s="264"/>
      <c r="GC1090" s="264"/>
      <c r="GD1090" s="264"/>
      <c r="GE1090" s="265"/>
    </row>
    <row r="1091" spans="1:187" s="228" customFormat="1" ht="24.75" customHeight="1" x14ac:dyDescent="0.3">
      <c r="A1091" s="613"/>
      <c r="B1091" s="534" t="s">
        <v>445</v>
      </c>
      <c r="C1091" s="574"/>
      <c r="D1091" s="189" t="s">
        <v>27</v>
      </c>
      <c r="E1091" s="275">
        <f>E1093+E1094+E1095+E1096+E1097+E1098+E1099+E1100+E1101</f>
        <v>2105.2500000000005</v>
      </c>
      <c r="F1091" s="193">
        <f>F1093+F1094+F1095+F1096+F1097+F1098+F1099+F1100+F1101</f>
        <v>781.20999999999992</v>
      </c>
      <c r="G1091" s="193">
        <f>G1093+G1094+G1095+G1096+G1097+G1098+G1099+G1100+G1101</f>
        <v>1280.9864</v>
      </c>
      <c r="H1091" s="275">
        <f>H1093+H1094+H1095+H1096+H1097+H1098+H1099+H1100+H1101</f>
        <v>43.053600000000003</v>
      </c>
      <c r="I1091" s="275">
        <f>I1093+I1094+I1095+I1096+I1097+I1098+I1099+I1100+I1101</f>
        <v>0</v>
      </c>
      <c r="J1091" s="274"/>
      <c r="K1091" s="15"/>
      <c r="L1091" s="4"/>
      <c r="M1091" s="4"/>
      <c r="N1091" s="4"/>
      <c r="O1091" s="4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227"/>
    </row>
    <row r="1092" spans="1:187" s="228" customFormat="1" ht="19.5" customHeight="1" x14ac:dyDescent="0.3">
      <c r="A1092" s="614"/>
      <c r="B1092" s="534"/>
      <c r="C1092" s="574"/>
      <c r="D1092" s="189" t="s">
        <v>17</v>
      </c>
      <c r="E1092" s="275"/>
      <c r="F1092" s="193"/>
      <c r="G1092" s="193"/>
      <c r="H1092" s="275"/>
      <c r="I1092" s="276"/>
      <c r="J1092" s="277"/>
      <c r="K1092" s="15"/>
      <c r="L1092" s="4"/>
      <c r="M1092" s="4"/>
      <c r="N1092" s="4"/>
      <c r="O1092" s="4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227"/>
    </row>
    <row r="1093" spans="1:187" s="228" customFormat="1" ht="19.5" customHeight="1" x14ac:dyDescent="0.3">
      <c r="A1093" s="614"/>
      <c r="B1093" s="534"/>
      <c r="C1093" s="574"/>
      <c r="D1093" s="189" t="s">
        <v>29</v>
      </c>
      <c r="E1093" s="275">
        <f t="shared" ref="E1093:E1101" si="51">F1093+G1093+H1093+I1093</f>
        <v>329.34000000000003</v>
      </c>
      <c r="F1093" s="275">
        <f>F998+F1004+F1008+F1009+F1010+F1059+F1087+F1071</f>
        <v>227.98</v>
      </c>
      <c r="G1093" s="275">
        <f>G998+G1004+G1008+G1009+G1010+G1059+G1087+G1071</f>
        <v>97.938800000000015</v>
      </c>
      <c r="H1093" s="275">
        <f>H998+H1004+H1008+H1009+H1010+H1059+H1087+H1071</f>
        <v>3.4212000000000002</v>
      </c>
      <c r="I1093" s="275">
        <f>I998+I1004+I1008+I1009+I1010+I1059+I1087+I1071</f>
        <v>0</v>
      </c>
      <c r="J1093" s="277"/>
      <c r="K1093" s="15"/>
      <c r="L1093" s="4"/>
      <c r="M1093" s="4"/>
      <c r="N1093" s="4"/>
      <c r="O1093" s="4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227"/>
    </row>
    <row r="1094" spans="1:187" s="228" customFormat="1" ht="19.5" customHeight="1" x14ac:dyDescent="0.3">
      <c r="A1094" s="614"/>
      <c r="B1094" s="534"/>
      <c r="C1094" s="574"/>
      <c r="D1094" s="189" t="s">
        <v>18</v>
      </c>
      <c r="E1094" s="275">
        <f t="shared" si="51"/>
        <v>202.005</v>
      </c>
      <c r="F1094" s="276">
        <f>F994+F999+F1005+F1015+F1060+F1079+F1088+F1072</f>
        <v>109.79999999999998</v>
      </c>
      <c r="G1094" s="276">
        <f>G994+G999+G1005+G1015+G1060+G1079+G1088+G1072</f>
        <v>86.525000000000006</v>
      </c>
      <c r="H1094" s="276">
        <f>H994+H999+H1005+H1015+H1060+H1079+H1088+H1072</f>
        <v>5.6800000000000006</v>
      </c>
      <c r="I1094" s="276">
        <f>I994+I999+I1005+I1015+I1060+I1079+I1088+I1072</f>
        <v>0</v>
      </c>
      <c r="J1094" s="278"/>
      <c r="K1094" s="15"/>
      <c r="L1094" s="4"/>
      <c r="M1094" s="4"/>
      <c r="N1094" s="4"/>
      <c r="O1094" s="4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227"/>
    </row>
    <row r="1095" spans="1:187" s="228" customFormat="1" ht="19.5" customHeight="1" x14ac:dyDescent="0.3">
      <c r="A1095" s="614"/>
      <c r="B1095" s="534"/>
      <c r="C1095" s="574"/>
      <c r="D1095" s="189" t="s">
        <v>19</v>
      </c>
      <c r="E1095" s="275">
        <f t="shared" si="51"/>
        <v>337.27500000000003</v>
      </c>
      <c r="F1095" s="276">
        <f>F995+F1000+F1019+F1026+F1033+F1061+F1080+F1082+F1089+F1073</f>
        <v>239.51</v>
      </c>
      <c r="G1095" s="276">
        <f>G995+G1000+G1019+G1026+G1033+G1061+G1080+G1082+G1089+G1073</f>
        <v>94.835000000000022</v>
      </c>
      <c r="H1095" s="276">
        <f>H995+H1000+H1019+H1026+H1033+H1061+H1080+H1082+H1089+H1073</f>
        <v>2.93</v>
      </c>
      <c r="I1095" s="276">
        <f>I995+I1000+I1019+I1026+I1033+I1061+I1080+I1082+I1089+I1073</f>
        <v>0</v>
      </c>
      <c r="J1095" s="278"/>
      <c r="K1095" s="15"/>
      <c r="L1095" s="4"/>
      <c r="M1095" s="4"/>
      <c r="N1095" s="4"/>
      <c r="O1095" s="4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227"/>
    </row>
    <row r="1096" spans="1:187" s="228" customFormat="1" ht="19.5" customHeight="1" x14ac:dyDescent="0.3">
      <c r="A1096" s="614"/>
      <c r="B1096" s="534"/>
      <c r="C1096" s="574"/>
      <c r="D1096" s="189" t="s">
        <v>20</v>
      </c>
      <c r="E1096" s="275">
        <f t="shared" si="51"/>
        <v>191.17000000000002</v>
      </c>
      <c r="F1096" s="276">
        <f>F1090+F1083+F1062+F1037+F1032+F1028+F1027+F1074</f>
        <v>71.27000000000001</v>
      </c>
      <c r="G1096" s="276">
        <f>G1090+G1083+G1062+G1037+G1032+G1028+G1027+G1074</f>
        <v>116.64879999999999</v>
      </c>
      <c r="H1096" s="276">
        <f>H1090+H1083+H1062+H1037+H1032+H1028+H1027+H1074</f>
        <v>3.2511999999999999</v>
      </c>
      <c r="I1096" s="276">
        <f>I1090+I1083+I1062+I1037+I1032+I1028+I1027+I1074</f>
        <v>0</v>
      </c>
      <c r="J1096" s="278"/>
      <c r="K1096" s="15"/>
      <c r="L1096" s="4"/>
      <c r="M1096" s="4"/>
      <c r="N1096" s="4"/>
      <c r="O1096" s="4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227"/>
    </row>
    <row r="1097" spans="1:187" s="228" customFormat="1" ht="19.5" customHeight="1" x14ac:dyDescent="0.3">
      <c r="A1097" s="614"/>
      <c r="B1097" s="534"/>
      <c r="C1097" s="574"/>
      <c r="D1097" s="189" t="s">
        <v>21</v>
      </c>
      <c r="E1097" s="275">
        <f t="shared" si="51"/>
        <v>161.27000000000001</v>
      </c>
      <c r="F1097" s="276">
        <f>F1037+F1062+F1084+F1075</f>
        <v>44.85</v>
      </c>
      <c r="G1097" s="276">
        <f>G1037+G1062+G1084+G1075</f>
        <v>113.52000000000001</v>
      </c>
      <c r="H1097" s="276">
        <f>H1037+H1062+H1084+H1075</f>
        <v>2.9000000000000004</v>
      </c>
      <c r="I1097" s="276">
        <f>I1037+I1062+I1084+I1075</f>
        <v>0</v>
      </c>
      <c r="J1097" s="278"/>
      <c r="K1097" s="15"/>
      <c r="L1097" s="4"/>
      <c r="M1097" s="4"/>
      <c r="N1097" s="4"/>
      <c r="O1097" s="4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227"/>
    </row>
    <row r="1098" spans="1:187" s="228" customFormat="1" ht="19.5" customHeight="1" x14ac:dyDescent="0.3">
      <c r="A1098" s="614"/>
      <c r="B1098" s="534"/>
      <c r="C1098" s="574"/>
      <c r="D1098" s="189" t="s">
        <v>30</v>
      </c>
      <c r="E1098" s="275">
        <f t="shared" si="51"/>
        <v>102.15</v>
      </c>
      <c r="F1098" s="276">
        <f>F1047+F1064+F1076</f>
        <v>24.4</v>
      </c>
      <c r="G1098" s="276">
        <f>G1047+G1064+G1076</f>
        <v>75.180000000000007</v>
      </c>
      <c r="H1098" s="276">
        <f>H1047+H1064+H1076</f>
        <v>2.5700000000000003</v>
      </c>
      <c r="I1098" s="276">
        <f>I1047+I1064+I1076</f>
        <v>0</v>
      </c>
      <c r="J1098" s="278"/>
      <c r="K1098" s="15"/>
      <c r="L1098" s="4"/>
      <c r="M1098" s="4"/>
      <c r="N1098" s="4"/>
      <c r="O1098" s="4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  <c r="EK1098" s="5"/>
      <c r="EL1098" s="5"/>
      <c r="EM1098" s="5"/>
      <c r="EN1098" s="5"/>
      <c r="EO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  <c r="FU1098" s="5"/>
      <c r="FV1098" s="5"/>
      <c r="FW1098" s="5"/>
      <c r="FX1098" s="5"/>
      <c r="FY1098" s="5"/>
      <c r="FZ1098" s="5"/>
      <c r="GA1098" s="5"/>
      <c r="GB1098" s="5"/>
      <c r="GC1098" s="5"/>
      <c r="GD1098" s="5"/>
      <c r="GE1098" s="227"/>
    </row>
    <row r="1099" spans="1:187" s="228" customFormat="1" ht="19.5" customHeight="1" x14ac:dyDescent="0.3">
      <c r="A1099" s="614"/>
      <c r="B1099" s="534"/>
      <c r="C1099" s="574"/>
      <c r="D1099" s="189" t="s">
        <v>31</v>
      </c>
      <c r="E1099" s="275">
        <f t="shared" si="51"/>
        <v>137.63999999999999</v>
      </c>
      <c r="F1099" s="276">
        <f>F1051+F1055+F1065</f>
        <v>63.4</v>
      </c>
      <c r="G1099" s="276">
        <f>G1051+G1055+G1065</f>
        <v>71.338800000000006</v>
      </c>
      <c r="H1099" s="276">
        <f>H1051+H1055+H1065</f>
        <v>2.9012000000000002</v>
      </c>
      <c r="I1099" s="276">
        <f>I1051+I1055+I1065</f>
        <v>0</v>
      </c>
      <c r="J1099" s="278"/>
      <c r="K1099" s="15"/>
      <c r="L1099" s="4"/>
      <c r="M1099" s="4"/>
      <c r="N1099" s="4"/>
      <c r="O1099" s="4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  <c r="EK1099" s="5"/>
      <c r="EL1099" s="5"/>
      <c r="EM1099" s="5"/>
      <c r="EN1099" s="5"/>
      <c r="EO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  <c r="FU1099" s="5"/>
      <c r="FV1099" s="5"/>
      <c r="FW1099" s="5"/>
      <c r="FX1099" s="5"/>
      <c r="FY1099" s="5"/>
      <c r="FZ1099" s="5"/>
      <c r="GA1099" s="5"/>
      <c r="GB1099" s="5"/>
      <c r="GC1099" s="5"/>
      <c r="GD1099" s="5"/>
      <c r="GE1099" s="227"/>
    </row>
    <row r="1100" spans="1:187" s="228" customFormat="1" ht="19.5" customHeight="1" x14ac:dyDescent="0.3">
      <c r="A1100" s="614"/>
      <c r="B1100" s="534"/>
      <c r="C1100" s="574"/>
      <c r="D1100" s="189" t="s">
        <v>32</v>
      </c>
      <c r="E1100" s="275">
        <f t="shared" si="51"/>
        <v>322.2</v>
      </c>
      <c r="F1100" s="276">
        <f t="shared" ref="F1100:I1101" si="52">F988+F1066</f>
        <v>0</v>
      </c>
      <c r="G1100" s="276">
        <f t="shared" si="52"/>
        <v>312.5</v>
      </c>
      <c r="H1100" s="276">
        <f t="shared" si="52"/>
        <v>9.6999999999999993</v>
      </c>
      <c r="I1100" s="276">
        <f t="shared" si="52"/>
        <v>0</v>
      </c>
      <c r="J1100" s="278"/>
      <c r="K1100" s="15"/>
      <c r="L1100" s="4"/>
      <c r="M1100" s="4"/>
      <c r="N1100" s="4"/>
      <c r="O1100" s="4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  <c r="EK1100" s="5"/>
      <c r="EL1100" s="5"/>
      <c r="EM1100" s="5"/>
      <c r="EN1100" s="5"/>
      <c r="EO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  <c r="FU1100" s="5"/>
      <c r="FV1100" s="5"/>
      <c r="FW1100" s="5"/>
      <c r="FX1100" s="5"/>
      <c r="FY1100" s="5"/>
      <c r="FZ1100" s="5"/>
      <c r="GA1100" s="5"/>
      <c r="GB1100" s="5"/>
      <c r="GC1100" s="5"/>
      <c r="GD1100" s="5"/>
      <c r="GE1100" s="227"/>
    </row>
    <row r="1101" spans="1:187" s="228" customFormat="1" ht="19.5" customHeight="1" x14ac:dyDescent="0.3">
      <c r="A1101" s="614"/>
      <c r="B1101" s="534"/>
      <c r="C1101" s="574"/>
      <c r="D1101" s="189" t="s">
        <v>33</v>
      </c>
      <c r="E1101" s="275">
        <f t="shared" si="51"/>
        <v>322.2</v>
      </c>
      <c r="F1101" s="276">
        <f t="shared" si="52"/>
        <v>0</v>
      </c>
      <c r="G1101" s="276">
        <f t="shared" si="52"/>
        <v>312.5</v>
      </c>
      <c r="H1101" s="276">
        <f t="shared" si="52"/>
        <v>9.6999999999999993</v>
      </c>
      <c r="I1101" s="276">
        <f t="shared" si="52"/>
        <v>0</v>
      </c>
      <c r="J1101" s="278"/>
      <c r="K1101" s="15"/>
      <c r="L1101" s="4"/>
      <c r="M1101" s="4"/>
      <c r="N1101" s="4"/>
      <c r="O1101" s="4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  <c r="EK1101" s="5"/>
      <c r="EL1101" s="5"/>
      <c r="EM1101" s="5"/>
      <c r="EN1101" s="5"/>
      <c r="EO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  <c r="FU1101" s="5"/>
      <c r="FV1101" s="5"/>
      <c r="FW1101" s="5"/>
      <c r="FX1101" s="5"/>
      <c r="FY1101" s="5"/>
      <c r="FZ1101" s="5"/>
      <c r="GA1101" s="5"/>
      <c r="GB1101" s="5"/>
      <c r="GC1101" s="5"/>
      <c r="GD1101" s="5"/>
      <c r="GE1101" s="227"/>
    </row>
    <row r="1102" spans="1:187" s="281" customFormat="1" ht="24" hidden="1" customHeight="1" x14ac:dyDescent="0.3">
      <c r="A1102" s="614"/>
      <c r="B1102" s="1"/>
      <c r="C1102" s="279"/>
      <c r="D1102" s="279" t="s">
        <v>17</v>
      </c>
      <c r="E1102" s="2"/>
      <c r="F1102" s="280"/>
      <c r="G1102" s="280"/>
      <c r="H1102" s="280"/>
      <c r="I1102" s="280"/>
      <c r="J1102" s="564"/>
      <c r="K1102" s="1"/>
      <c r="L1102" s="1"/>
      <c r="M1102" s="1"/>
      <c r="N1102" s="1"/>
      <c r="O1102" s="1"/>
    </row>
    <row r="1103" spans="1:187" s="16" customFormat="1" ht="26.25" hidden="1" customHeight="1" x14ac:dyDescent="0.3">
      <c r="A1103" s="614"/>
      <c r="B1103" s="15"/>
      <c r="C1103" s="279"/>
      <c r="D1103" s="279" t="s">
        <v>29</v>
      </c>
      <c r="E1103" s="2"/>
      <c r="F1103" s="2"/>
      <c r="G1103" s="2"/>
      <c r="H1103" s="2"/>
      <c r="I1103" s="2"/>
      <c r="J1103" s="564"/>
      <c r="K1103" s="15"/>
      <c r="L1103" s="15"/>
      <c r="M1103" s="15"/>
      <c r="N1103" s="15"/>
      <c r="O1103" s="15"/>
    </row>
    <row r="1104" spans="1:187" s="16" customFormat="1" ht="15.75" hidden="1" customHeight="1" x14ac:dyDescent="0.3">
      <c r="A1104" s="614"/>
      <c r="B1104" s="15"/>
      <c r="C1104" s="279"/>
      <c r="D1104" s="279" t="s">
        <v>18</v>
      </c>
      <c r="E1104" s="2"/>
      <c r="F1104" s="2"/>
      <c r="G1104" s="2"/>
      <c r="H1104" s="2"/>
      <c r="I1104" s="2"/>
      <c r="J1104" s="564"/>
      <c r="K1104" s="15"/>
      <c r="L1104" s="15"/>
      <c r="M1104" s="15"/>
      <c r="N1104" s="15"/>
      <c r="O1104" s="15"/>
    </row>
    <row r="1105" spans="1:15" s="16" customFormat="1" ht="23.25" hidden="1" customHeight="1" x14ac:dyDescent="0.3">
      <c r="A1105" s="614"/>
      <c r="B1105" s="15"/>
      <c r="C1105" s="279"/>
      <c r="D1105" s="279" t="s">
        <v>19</v>
      </c>
      <c r="E1105" s="2"/>
      <c r="F1105" s="2"/>
      <c r="G1105" s="2"/>
      <c r="H1105" s="2"/>
      <c r="I1105" s="2"/>
      <c r="J1105" s="565"/>
      <c r="K1105" s="15"/>
      <c r="L1105" s="15"/>
      <c r="M1105" s="15"/>
      <c r="N1105" s="15"/>
      <c r="O1105" s="15"/>
    </row>
    <row r="1106" spans="1:15" s="16" customFormat="1" ht="23.25" hidden="1" customHeight="1" x14ac:dyDescent="0.3">
      <c r="A1106" s="566"/>
      <c r="B1106" s="15"/>
      <c r="C1106" s="279"/>
      <c r="D1106" s="279" t="s">
        <v>20</v>
      </c>
      <c r="E1106" s="2"/>
      <c r="F1106" s="2"/>
      <c r="G1106" s="2"/>
      <c r="H1106" s="2"/>
      <c r="I1106" s="2"/>
      <c r="J1106" s="565"/>
      <c r="K1106" s="15"/>
      <c r="L1106" s="15"/>
      <c r="M1106" s="15"/>
      <c r="N1106" s="15"/>
      <c r="O1106" s="15"/>
    </row>
    <row r="1107" spans="1:15" s="5" customFormat="1" ht="24" hidden="1" customHeight="1" x14ac:dyDescent="0.3">
      <c r="A1107" s="566"/>
      <c r="B1107" s="4"/>
      <c r="C1107" s="279"/>
      <c r="D1107" s="279" t="s">
        <v>21</v>
      </c>
      <c r="E1107" s="2"/>
      <c r="F1107" s="2"/>
      <c r="G1107" s="2"/>
      <c r="H1107" s="2"/>
      <c r="I1107" s="2"/>
      <c r="J1107" s="565"/>
      <c r="K1107" s="4"/>
      <c r="L1107" s="4"/>
      <c r="M1107" s="4"/>
      <c r="N1107" s="4"/>
      <c r="O1107" s="4"/>
    </row>
    <row r="1108" spans="1:15" s="5" customFormat="1" ht="19.5" hidden="1" customHeight="1" x14ac:dyDescent="0.3">
      <c r="A1108" s="566"/>
      <c r="B1108" s="4"/>
      <c r="C1108" s="279"/>
      <c r="D1108" s="279" t="s">
        <v>30</v>
      </c>
      <c r="E1108" s="2"/>
      <c r="F1108" s="2"/>
      <c r="G1108" s="2"/>
      <c r="H1108" s="2"/>
      <c r="I1108" s="2"/>
      <c r="J1108" s="565"/>
      <c r="K1108" s="4"/>
      <c r="L1108" s="4"/>
      <c r="M1108" s="4"/>
      <c r="N1108" s="4"/>
      <c r="O1108" s="4"/>
    </row>
    <row r="1109" spans="1:15" s="5" customFormat="1" ht="19.5" hidden="1" customHeight="1" x14ac:dyDescent="0.3">
      <c r="A1109" s="566"/>
      <c r="B1109" s="4"/>
      <c r="C1109" s="279"/>
      <c r="D1109" s="279" t="s">
        <v>31</v>
      </c>
      <c r="E1109" s="2"/>
      <c r="F1109" s="2"/>
      <c r="G1109" s="2"/>
      <c r="H1109" s="2"/>
      <c r="I1109" s="2"/>
      <c r="J1109" s="565"/>
      <c r="K1109" s="4"/>
      <c r="L1109" s="4"/>
      <c r="M1109" s="4"/>
      <c r="N1109" s="4"/>
      <c r="O1109" s="4"/>
    </row>
    <row r="1110" spans="1:15" s="5" customFormat="1" ht="19.5" hidden="1" customHeight="1" x14ac:dyDescent="0.3">
      <c r="A1110" s="566"/>
      <c r="B1110" s="4"/>
      <c r="C1110" s="279"/>
      <c r="D1110" s="279" t="s">
        <v>32</v>
      </c>
      <c r="E1110" s="2"/>
      <c r="F1110" s="2"/>
      <c r="G1110" s="2"/>
      <c r="H1110" s="2"/>
      <c r="I1110" s="2"/>
      <c r="J1110" s="565"/>
      <c r="K1110" s="4"/>
      <c r="L1110" s="4"/>
      <c r="M1110" s="4"/>
      <c r="N1110" s="4"/>
      <c r="O1110" s="4"/>
    </row>
    <row r="1111" spans="1:15" s="5" customFormat="1" ht="19.5" hidden="1" customHeight="1" x14ac:dyDescent="0.3">
      <c r="A1111" s="566"/>
      <c r="B1111" s="4"/>
      <c r="C1111" s="279"/>
      <c r="D1111" s="279" t="s">
        <v>33</v>
      </c>
      <c r="E1111" s="2"/>
      <c r="F1111" s="2"/>
      <c r="G1111" s="2"/>
      <c r="H1111" s="2"/>
      <c r="I1111" s="2"/>
      <c r="J1111" s="565"/>
      <c r="K1111" s="4"/>
      <c r="L1111" s="4"/>
      <c r="M1111" s="4"/>
      <c r="N1111" s="4"/>
      <c r="O1111" s="4"/>
    </row>
    <row r="1112" spans="1:15" s="5" customFormat="1" ht="19.5" hidden="1" customHeight="1" x14ac:dyDescent="0.3">
      <c r="A1112" s="566"/>
      <c r="B1112" s="4"/>
      <c r="C1112" s="279"/>
      <c r="D1112" s="282"/>
      <c r="E1112" s="282"/>
      <c r="F1112" s="282"/>
      <c r="G1112" s="282"/>
      <c r="H1112" s="282"/>
      <c r="I1112" s="282"/>
      <c r="J1112" s="565"/>
      <c r="K1112" s="4"/>
      <c r="L1112" s="4"/>
      <c r="M1112" s="4"/>
      <c r="N1112" s="4"/>
      <c r="O1112" s="4"/>
    </row>
    <row r="1113" spans="1:15" s="5" customFormat="1" ht="19.5" hidden="1" customHeight="1" x14ac:dyDescent="0.3">
      <c r="A1113" s="566"/>
      <c r="B1113" s="4"/>
      <c r="C1113" s="279"/>
      <c r="D1113" s="282"/>
      <c r="E1113" s="282"/>
      <c r="F1113" s="282"/>
      <c r="G1113" s="282"/>
      <c r="H1113" s="282"/>
      <c r="I1113" s="282"/>
      <c r="J1113" s="565"/>
      <c r="K1113" s="4"/>
      <c r="L1113" s="4"/>
      <c r="M1113" s="4"/>
      <c r="N1113" s="4"/>
      <c r="O1113" s="4"/>
    </row>
    <row r="1114" spans="1:15" s="5" customFormat="1" ht="19.5" hidden="1" customHeight="1" x14ac:dyDescent="0.3">
      <c r="A1114" s="566"/>
      <c r="B1114" s="4"/>
      <c r="C1114" s="279"/>
      <c r="D1114" s="4"/>
      <c r="E1114" s="2"/>
      <c r="F1114" s="2"/>
      <c r="G1114" s="2"/>
      <c r="H1114" s="2"/>
      <c r="I1114" s="2"/>
      <c r="J1114" s="565"/>
      <c r="K1114" s="4"/>
      <c r="L1114" s="4"/>
      <c r="M1114" s="4"/>
      <c r="N1114" s="4"/>
      <c r="O1114" s="4"/>
    </row>
    <row r="1115" spans="1:15" s="5" customFormat="1" ht="19.5" hidden="1" customHeight="1" x14ac:dyDescent="0.3">
      <c r="A1115" s="566"/>
      <c r="B1115" s="4"/>
      <c r="C1115" s="279"/>
      <c r="D1115" s="4"/>
      <c r="E1115" s="2"/>
      <c r="F1115" s="2"/>
      <c r="G1115" s="2"/>
      <c r="H1115" s="2"/>
      <c r="I1115" s="2"/>
      <c r="J1115" s="565"/>
      <c r="K1115" s="4"/>
      <c r="L1115" s="4"/>
      <c r="M1115" s="4"/>
      <c r="N1115" s="4"/>
      <c r="O1115" s="4"/>
    </row>
    <row r="1116" spans="1:15" s="5" customFormat="1" ht="19.5" hidden="1" customHeight="1" x14ac:dyDescent="0.3">
      <c r="A1116" s="566"/>
      <c r="B1116" s="4"/>
      <c r="C1116" s="282"/>
      <c r="D1116" s="4"/>
      <c r="E1116" s="2"/>
      <c r="F1116" s="2"/>
      <c r="G1116" s="2"/>
      <c r="H1116" s="2"/>
      <c r="I1116" s="2"/>
      <c r="J1116" s="283"/>
      <c r="K1116" s="4"/>
      <c r="L1116" s="4"/>
      <c r="M1116" s="4"/>
      <c r="N1116" s="4"/>
      <c r="O1116" s="4"/>
    </row>
    <row r="1117" spans="1:15" s="5" customFormat="1" ht="19.5" hidden="1" customHeight="1" x14ac:dyDescent="0.3">
      <c r="A1117" s="566"/>
      <c r="B1117" s="4"/>
      <c r="C1117" s="282"/>
      <c r="D1117" s="4"/>
      <c r="E1117" s="2"/>
      <c r="F1117" s="2"/>
      <c r="G1117" s="2"/>
      <c r="H1117" s="2"/>
      <c r="I1117" s="2"/>
      <c r="J1117" s="283"/>
      <c r="K1117" s="4"/>
      <c r="L1117" s="4"/>
      <c r="M1117" s="4"/>
      <c r="N1117" s="4"/>
      <c r="O1117" s="4"/>
    </row>
    <row r="1118" spans="1:15" s="5" customFormat="1" ht="24" hidden="1" customHeight="1" x14ac:dyDescent="0.3">
      <c r="A1118" s="566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1:15" s="5" customFormat="1" ht="19.5" hidden="1" customHeight="1" x14ac:dyDescent="0.3">
      <c r="A1119" s="566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1:15" s="5" customFormat="1" ht="19.5" hidden="1" customHeight="1" x14ac:dyDescent="0.3">
      <c r="A1120" s="282" t="s">
        <v>446</v>
      </c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1:15" s="5" customFormat="1" ht="19.5" hidden="1" customHeight="1" x14ac:dyDescent="0.3">
      <c r="A1121" s="282" t="s">
        <v>447</v>
      </c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1:15" s="5" customFormat="1" ht="19.5" hidden="1" customHeight="1" x14ac:dyDescent="0.3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1:15" s="5" customFormat="1" ht="19.5" hidden="1" customHeight="1" x14ac:dyDescent="0.3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1:15" s="5" customFormat="1" ht="19.5" hidden="1" customHeight="1" x14ac:dyDescent="0.3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1:15" s="5" customFormat="1" ht="19.5" hidden="1" customHeight="1" x14ac:dyDescent="0.3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1:15" s="5" customFormat="1" ht="19.5" hidden="1" customHeight="1" x14ac:dyDescent="0.3">
      <c r="A1126" s="4"/>
      <c r="B1126" s="4"/>
      <c r="C1126" s="4"/>
      <c r="D1126" s="4"/>
      <c r="E1126" s="2"/>
      <c r="F1126" s="2"/>
      <c r="G1126" s="2"/>
      <c r="H1126" s="2"/>
      <c r="I1126" s="2"/>
      <c r="J1126" s="4"/>
      <c r="K1126" s="4"/>
      <c r="L1126" s="4"/>
      <c r="M1126" s="4"/>
      <c r="N1126" s="4"/>
      <c r="O1126" s="4"/>
    </row>
    <row r="1127" spans="1:15" s="5" customFormat="1" ht="19.5" hidden="1" customHeight="1" x14ac:dyDescent="0.3">
      <c r="A1127" s="4"/>
      <c r="B1127" s="4"/>
      <c r="C1127" s="4"/>
      <c r="D1127" s="4"/>
      <c r="E1127" s="2"/>
      <c r="F1127" s="2"/>
      <c r="G1127" s="2"/>
      <c r="H1127" s="2"/>
      <c r="I1127" s="2"/>
      <c r="J1127" s="4"/>
      <c r="K1127" s="4"/>
      <c r="L1127" s="4"/>
      <c r="M1127" s="4"/>
      <c r="N1127" s="4"/>
      <c r="O1127" s="4"/>
    </row>
    <row r="1128" spans="1:15" s="5" customFormat="1" ht="19.5" hidden="1" customHeight="1" x14ac:dyDescent="0.3">
      <c r="A1128" s="4"/>
      <c r="B1128" s="4"/>
      <c r="C1128" s="4"/>
      <c r="D1128" s="4"/>
      <c r="E1128" s="2"/>
      <c r="F1128" s="2"/>
      <c r="G1128" s="2"/>
      <c r="H1128" s="2"/>
      <c r="I1128" s="2"/>
      <c r="J1128" s="4"/>
      <c r="K1128" s="4"/>
      <c r="L1128" s="4"/>
      <c r="M1128" s="4"/>
      <c r="N1128" s="4"/>
      <c r="O1128" s="4"/>
    </row>
    <row r="1129" spans="1:15" s="5" customFormat="1" ht="30.75" customHeight="1" x14ac:dyDescent="0.3">
      <c r="B1129" s="291" t="s">
        <v>449</v>
      </c>
      <c r="C1129" s="284"/>
      <c r="D1129" s="284"/>
      <c r="E1129" s="284"/>
      <c r="F1129" s="284"/>
      <c r="G1129" s="284"/>
      <c r="H1129" s="284"/>
      <c r="I1129" s="284"/>
      <c r="J1129" s="285"/>
      <c r="K1129" s="286"/>
      <c r="L1129" s="4"/>
      <c r="M1129" s="4"/>
      <c r="N1129" s="4"/>
      <c r="O1129" s="4"/>
    </row>
    <row r="1130" spans="1:15" s="5" customFormat="1" ht="45.75" customHeight="1" x14ac:dyDescent="0.3">
      <c r="A1130" s="615"/>
      <c r="B1130" s="580" t="s">
        <v>448</v>
      </c>
      <c r="C1130" s="582" t="s">
        <v>372</v>
      </c>
      <c r="D1130" s="248" t="s">
        <v>27</v>
      </c>
      <c r="E1130" s="287">
        <v>4.62</v>
      </c>
      <c r="F1130" s="287">
        <v>0</v>
      </c>
      <c r="G1130" s="287">
        <v>4.62</v>
      </c>
      <c r="H1130" s="287">
        <v>0</v>
      </c>
      <c r="I1130" s="287">
        <v>0</v>
      </c>
      <c r="J1130" s="583" t="s">
        <v>28</v>
      </c>
      <c r="K1130" s="286"/>
      <c r="L1130" s="4"/>
      <c r="M1130" s="4"/>
      <c r="N1130" s="4"/>
      <c r="O1130" s="4"/>
    </row>
    <row r="1131" spans="1:15" ht="18" x14ac:dyDescent="0.3">
      <c r="A1131" s="615"/>
      <c r="B1131" s="580"/>
      <c r="C1131" s="582"/>
      <c r="D1131" s="66" t="s">
        <v>17</v>
      </c>
      <c r="E1131" s="288" t="s">
        <v>28</v>
      </c>
      <c r="F1131" s="289" t="s">
        <v>28</v>
      </c>
      <c r="G1131" s="289" t="s">
        <v>28</v>
      </c>
      <c r="H1131" s="289" t="s">
        <v>28</v>
      </c>
      <c r="I1131" s="290" t="s">
        <v>28</v>
      </c>
      <c r="J1131" s="583"/>
      <c r="K1131" s="286"/>
    </row>
    <row r="1132" spans="1:15" ht="18" x14ac:dyDescent="0.3">
      <c r="A1132" s="615"/>
      <c r="B1132" s="580"/>
      <c r="C1132" s="582"/>
      <c r="D1132" s="66" t="s">
        <v>29</v>
      </c>
      <c r="E1132" s="289" t="s">
        <v>28</v>
      </c>
      <c r="F1132" s="289" t="s">
        <v>28</v>
      </c>
      <c r="G1132" s="289" t="s">
        <v>28</v>
      </c>
      <c r="H1132" s="289" t="s">
        <v>28</v>
      </c>
      <c r="I1132" s="290" t="s">
        <v>28</v>
      </c>
      <c r="J1132" s="583"/>
      <c r="K1132" s="286"/>
    </row>
    <row r="1133" spans="1:15" ht="21.75" customHeight="1" x14ac:dyDescent="0.3">
      <c r="A1133" s="615"/>
      <c r="B1133" s="580"/>
      <c r="C1133" s="582"/>
      <c r="D1133" s="67" t="s">
        <v>18</v>
      </c>
      <c r="E1133" s="292">
        <v>4.62</v>
      </c>
      <c r="F1133" s="292">
        <v>0</v>
      </c>
      <c r="G1133" s="292">
        <v>4.62</v>
      </c>
      <c r="H1133" s="292">
        <v>0</v>
      </c>
      <c r="I1133" s="293" t="s">
        <v>28</v>
      </c>
      <c r="J1133" s="583"/>
      <c r="K1133" s="294"/>
      <c r="L1133" s="15"/>
      <c r="M1133" s="15"/>
      <c r="N1133" s="15"/>
    </row>
    <row r="1134" spans="1:15" ht="18" x14ac:dyDescent="0.3">
      <c r="A1134" s="615"/>
      <c r="B1134" s="580"/>
      <c r="C1134" s="582"/>
      <c r="D1134" s="67" t="s">
        <v>19</v>
      </c>
      <c r="E1134" s="292" t="s">
        <v>28</v>
      </c>
      <c r="F1134" s="292" t="s">
        <v>28</v>
      </c>
      <c r="G1134" s="292" t="s">
        <v>28</v>
      </c>
      <c r="H1134" s="292" t="s">
        <v>28</v>
      </c>
      <c r="I1134" s="293" t="s">
        <v>28</v>
      </c>
      <c r="J1134" s="583"/>
      <c r="K1134" s="294"/>
      <c r="L1134" s="15"/>
      <c r="M1134" s="15"/>
      <c r="N1134" s="15"/>
    </row>
    <row r="1135" spans="1:15" ht="18" x14ac:dyDescent="0.3">
      <c r="A1135" s="615"/>
      <c r="B1135" s="580"/>
      <c r="C1135" s="582"/>
      <c r="D1135" s="67" t="s">
        <v>20</v>
      </c>
      <c r="E1135" s="292" t="s">
        <v>28</v>
      </c>
      <c r="F1135" s="292" t="s">
        <v>28</v>
      </c>
      <c r="G1135" s="292" t="s">
        <v>28</v>
      </c>
      <c r="H1135" s="292" t="s">
        <v>28</v>
      </c>
      <c r="I1135" s="293" t="s">
        <v>28</v>
      </c>
      <c r="J1135" s="583"/>
      <c r="K1135" s="294"/>
      <c r="L1135" s="15"/>
      <c r="M1135" s="15"/>
      <c r="N1135" s="15"/>
    </row>
    <row r="1136" spans="1:15" ht="18" x14ac:dyDescent="0.3">
      <c r="A1136" s="615"/>
      <c r="B1136" s="580"/>
      <c r="C1136" s="582"/>
      <c r="D1136" s="67" t="s">
        <v>21</v>
      </c>
      <c r="E1136" s="292" t="s">
        <v>28</v>
      </c>
      <c r="F1136" s="292" t="s">
        <v>28</v>
      </c>
      <c r="G1136" s="292" t="s">
        <v>28</v>
      </c>
      <c r="H1136" s="292" t="s">
        <v>28</v>
      </c>
      <c r="I1136" s="293" t="s">
        <v>28</v>
      </c>
      <c r="J1136" s="583"/>
      <c r="K1136" s="294"/>
      <c r="L1136" s="15"/>
      <c r="M1136" s="15"/>
      <c r="N1136" s="15"/>
    </row>
    <row r="1137" spans="1:14" ht="18" x14ac:dyDescent="0.3">
      <c r="A1137" s="615"/>
      <c r="B1137" s="580"/>
      <c r="C1137" s="582"/>
      <c r="D1137" s="67" t="s">
        <v>30</v>
      </c>
      <c r="E1137" s="292" t="s">
        <v>28</v>
      </c>
      <c r="F1137" s="292" t="s">
        <v>28</v>
      </c>
      <c r="G1137" s="292" t="s">
        <v>28</v>
      </c>
      <c r="H1137" s="292" t="s">
        <v>28</v>
      </c>
      <c r="I1137" s="293" t="s">
        <v>28</v>
      </c>
      <c r="J1137" s="583"/>
      <c r="K1137" s="294"/>
      <c r="L1137" s="15"/>
      <c r="M1137" s="15"/>
      <c r="N1137" s="15"/>
    </row>
    <row r="1138" spans="1:14" ht="18" x14ac:dyDescent="0.3">
      <c r="A1138" s="615"/>
      <c r="B1138" s="580"/>
      <c r="C1138" s="582"/>
      <c r="D1138" s="67" t="s">
        <v>31</v>
      </c>
      <c r="E1138" s="292" t="s">
        <v>28</v>
      </c>
      <c r="F1138" s="292" t="s">
        <v>28</v>
      </c>
      <c r="G1138" s="292" t="s">
        <v>28</v>
      </c>
      <c r="H1138" s="292" t="s">
        <v>28</v>
      </c>
      <c r="I1138" s="293" t="s">
        <v>28</v>
      </c>
      <c r="J1138" s="583"/>
      <c r="K1138" s="294"/>
      <c r="L1138" s="15"/>
      <c r="M1138" s="15"/>
      <c r="N1138" s="15"/>
    </row>
    <row r="1139" spans="1:14" ht="21" customHeight="1" x14ac:dyDescent="0.3">
      <c r="A1139" s="615"/>
      <c r="B1139" s="580"/>
      <c r="C1139" s="582"/>
      <c r="D1139" s="67" t="s">
        <v>32</v>
      </c>
      <c r="E1139" s="292" t="s">
        <v>28</v>
      </c>
      <c r="F1139" s="292" t="s">
        <v>28</v>
      </c>
      <c r="G1139" s="292" t="s">
        <v>28</v>
      </c>
      <c r="H1139" s="292" t="s">
        <v>28</v>
      </c>
      <c r="I1139" s="293" t="s">
        <v>28</v>
      </c>
      <c r="J1139" s="583"/>
      <c r="K1139" s="295"/>
      <c r="L1139" s="15"/>
      <c r="M1139" s="15"/>
      <c r="N1139" s="15"/>
    </row>
    <row r="1140" spans="1:14" ht="21.75" customHeight="1" x14ac:dyDescent="0.3">
      <c r="A1140" s="616"/>
      <c r="B1140" s="580"/>
      <c r="C1140" s="582"/>
      <c r="D1140" s="67" t="s">
        <v>33</v>
      </c>
      <c r="E1140" s="292" t="s">
        <v>28</v>
      </c>
      <c r="F1140" s="292" t="s">
        <v>28</v>
      </c>
      <c r="G1140" s="292" t="s">
        <v>28</v>
      </c>
      <c r="H1140" s="292" t="s">
        <v>28</v>
      </c>
      <c r="I1140" s="293" t="s">
        <v>28</v>
      </c>
      <c r="J1140" s="583"/>
      <c r="K1140" s="295"/>
      <c r="L1140" s="15"/>
      <c r="M1140" s="15"/>
      <c r="N1140" s="15"/>
    </row>
    <row r="1141" spans="1:14" ht="27" customHeight="1" x14ac:dyDescent="0.3">
      <c r="A1141" s="617"/>
      <c r="B1141" s="584" t="s">
        <v>450</v>
      </c>
      <c r="C1141" s="584" t="s">
        <v>372</v>
      </c>
      <c r="D1141" s="173" t="s">
        <v>27</v>
      </c>
      <c r="E1141" s="296">
        <v>5.4</v>
      </c>
      <c r="F1141" s="296">
        <v>0</v>
      </c>
      <c r="G1141" s="296">
        <v>5.4</v>
      </c>
      <c r="H1141" s="296">
        <v>0</v>
      </c>
      <c r="I1141" s="296">
        <v>0</v>
      </c>
      <c r="J1141" s="585"/>
      <c r="K1141" s="295"/>
      <c r="L1141" s="15"/>
      <c r="M1141" s="15"/>
      <c r="N1141" s="15"/>
    </row>
    <row r="1142" spans="1:14" ht="18" x14ac:dyDescent="0.3">
      <c r="A1142" s="618"/>
      <c r="B1142" s="584"/>
      <c r="C1142" s="584"/>
      <c r="D1142" s="67" t="s">
        <v>17</v>
      </c>
      <c r="E1142" s="292" t="s">
        <v>28</v>
      </c>
      <c r="F1142" s="292" t="s">
        <v>28</v>
      </c>
      <c r="G1142" s="292" t="s">
        <v>28</v>
      </c>
      <c r="H1142" s="292" t="s">
        <v>28</v>
      </c>
      <c r="I1142" s="297"/>
      <c r="J1142" s="585"/>
      <c r="K1142" s="295"/>
      <c r="L1142" s="15"/>
      <c r="M1142" s="15"/>
      <c r="N1142" s="15"/>
    </row>
    <row r="1143" spans="1:14" ht="18" x14ac:dyDescent="0.3">
      <c r="A1143" s="618"/>
      <c r="B1143" s="584"/>
      <c r="C1143" s="584"/>
      <c r="D1143" s="67" t="s">
        <v>29</v>
      </c>
      <c r="E1143" s="292" t="s">
        <v>28</v>
      </c>
      <c r="F1143" s="292" t="s">
        <v>28</v>
      </c>
      <c r="G1143" s="292" t="s">
        <v>28</v>
      </c>
      <c r="H1143" s="292" t="s">
        <v>28</v>
      </c>
      <c r="I1143" s="297"/>
      <c r="J1143" s="585"/>
      <c r="K1143" s="295"/>
      <c r="L1143" s="15"/>
      <c r="M1143" s="15"/>
      <c r="N1143" s="15"/>
    </row>
    <row r="1144" spans="1:14" ht="18" x14ac:dyDescent="0.3">
      <c r="A1144" s="618"/>
      <c r="B1144" s="584"/>
      <c r="C1144" s="584"/>
      <c r="D1144" s="67" t="s">
        <v>18</v>
      </c>
      <c r="E1144" s="292" t="s">
        <v>28</v>
      </c>
      <c r="F1144" s="292" t="s">
        <v>28</v>
      </c>
      <c r="G1144" s="292" t="s">
        <v>28</v>
      </c>
      <c r="H1144" s="292" t="s">
        <v>28</v>
      </c>
      <c r="I1144" s="297"/>
      <c r="J1144" s="585"/>
      <c r="K1144" s="295"/>
      <c r="L1144" s="15"/>
      <c r="M1144" s="15"/>
      <c r="N1144" s="15"/>
    </row>
    <row r="1145" spans="1:14" ht="18" x14ac:dyDescent="0.3">
      <c r="A1145" s="618"/>
      <c r="B1145" s="584"/>
      <c r="C1145" s="584"/>
      <c r="D1145" s="67" t="s">
        <v>19</v>
      </c>
      <c r="E1145" s="292">
        <v>5.4</v>
      </c>
      <c r="F1145" s="292">
        <v>0</v>
      </c>
      <c r="G1145" s="292">
        <v>5.4</v>
      </c>
      <c r="H1145" s="292">
        <v>0</v>
      </c>
      <c r="I1145" s="297"/>
      <c r="J1145" s="585"/>
      <c r="K1145" s="295"/>
      <c r="L1145" s="15"/>
      <c r="M1145" s="15"/>
      <c r="N1145" s="15"/>
    </row>
    <row r="1146" spans="1:14" ht="18" x14ac:dyDescent="0.3">
      <c r="A1146" s="618"/>
      <c r="B1146" s="584"/>
      <c r="C1146" s="584"/>
      <c r="D1146" s="67" t="s">
        <v>20</v>
      </c>
      <c r="E1146" s="292" t="s">
        <v>28</v>
      </c>
      <c r="F1146" s="292" t="s">
        <v>28</v>
      </c>
      <c r="G1146" s="292" t="s">
        <v>28</v>
      </c>
      <c r="H1146" s="292" t="s">
        <v>28</v>
      </c>
      <c r="I1146" s="297"/>
      <c r="J1146" s="585"/>
      <c r="K1146" s="295"/>
      <c r="L1146" s="15"/>
      <c r="M1146" s="15"/>
      <c r="N1146" s="15"/>
    </row>
    <row r="1147" spans="1:14" ht="18" x14ac:dyDescent="0.3">
      <c r="A1147" s="618"/>
      <c r="B1147" s="584"/>
      <c r="C1147" s="584"/>
      <c r="D1147" s="67" t="s">
        <v>21</v>
      </c>
      <c r="E1147" s="292" t="s">
        <v>28</v>
      </c>
      <c r="F1147" s="292" t="s">
        <v>28</v>
      </c>
      <c r="G1147" s="292" t="s">
        <v>28</v>
      </c>
      <c r="H1147" s="292" t="s">
        <v>28</v>
      </c>
      <c r="I1147" s="297"/>
      <c r="J1147" s="585"/>
      <c r="K1147" s="295"/>
      <c r="L1147" s="15"/>
      <c r="M1147" s="15"/>
      <c r="N1147" s="15"/>
    </row>
    <row r="1148" spans="1:14" ht="18" x14ac:dyDescent="0.3">
      <c r="A1148" s="618"/>
      <c r="B1148" s="584"/>
      <c r="C1148" s="584"/>
      <c r="D1148" s="67" t="s">
        <v>30</v>
      </c>
      <c r="E1148" s="292" t="s">
        <v>28</v>
      </c>
      <c r="F1148" s="292" t="s">
        <v>28</v>
      </c>
      <c r="G1148" s="292" t="s">
        <v>28</v>
      </c>
      <c r="H1148" s="292" t="s">
        <v>28</v>
      </c>
      <c r="I1148" s="297"/>
      <c r="J1148" s="585"/>
      <c r="K1148" s="295"/>
      <c r="L1148" s="15"/>
      <c r="M1148" s="15"/>
      <c r="N1148" s="15"/>
    </row>
    <row r="1149" spans="1:14" ht="18" x14ac:dyDescent="0.3">
      <c r="A1149" s="618"/>
      <c r="B1149" s="584"/>
      <c r="C1149" s="584"/>
      <c r="D1149" s="67" t="s">
        <v>31</v>
      </c>
      <c r="E1149" s="292" t="s">
        <v>28</v>
      </c>
      <c r="F1149" s="292" t="s">
        <v>28</v>
      </c>
      <c r="G1149" s="292" t="s">
        <v>28</v>
      </c>
      <c r="H1149" s="292" t="s">
        <v>28</v>
      </c>
      <c r="I1149" s="297"/>
      <c r="J1149" s="585"/>
      <c r="K1149" s="299"/>
      <c r="L1149" s="15"/>
      <c r="M1149" s="15"/>
      <c r="N1149" s="15"/>
    </row>
    <row r="1150" spans="1:14" ht="18" x14ac:dyDescent="0.3">
      <c r="A1150" s="618"/>
      <c r="B1150" s="584"/>
      <c r="C1150" s="584"/>
      <c r="D1150" s="67" t="s">
        <v>32</v>
      </c>
      <c r="E1150" s="292" t="s">
        <v>28</v>
      </c>
      <c r="F1150" s="292" t="s">
        <v>28</v>
      </c>
      <c r="G1150" s="292" t="s">
        <v>28</v>
      </c>
      <c r="H1150" s="292" t="s">
        <v>28</v>
      </c>
      <c r="I1150" s="297"/>
      <c r="J1150" s="585"/>
      <c r="K1150" s="299"/>
      <c r="L1150" s="15"/>
      <c r="M1150" s="15"/>
      <c r="N1150" s="15"/>
    </row>
    <row r="1151" spans="1:14" ht="18" x14ac:dyDescent="0.3">
      <c r="A1151" s="619"/>
      <c r="B1151" s="584"/>
      <c r="C1151" s="584"/>
      <c r="D1151" s="67" t="s">
        <v>33</v>
      </c>
      <c r="E1151" s="292" t="s">
        <v>28</v>
      </c>
      <c r="F1151" s="292" t="s">
        <v>28</v>
      </c>
      <c r="G1151" s="292" t="s">
        <v>28</v>
      </c>
      <c r="H1151" s="292" t="s">
        <v>28</v>
      </c>
      <c r="I1151" s="297"/>
      <c r="J1151" s="585"/>
      <c r="K1151" s="299"/>
      <c r="L1151" s="15"/>
      <c r="M1151" s="15"/>
      <c r="N1151" s="15"/>
    </row>
    <row r="1152" spans="1:14" ht="18.75" customHeight="1" x14ac:dyDescent="0.3">
      <c r="A1152" s="617"/>
      <c r="B1152" s="584" t="s">
        <v>451</v>
      </c>
      <c r="C1152" s="584" t="s">
        <v>372</v>
      </c>
      <c r="D1152" s="173" t="s">
        <v>27</v>
      </c>
      <c r="E1152" s="296">
        <v>7</v>
      </c>
      <c r="F1152" s="296">
        <v>0</v>
      </c>
      <c r="G1152" s="296">
        <v>7</v>
      </c>
      <c r="H1152" s="296">
        <v>0</v>
      </c>
      <c r="I1152" s="296">
        <v>0</v>
      </c>
      <c r="J1152" s="585"/>
      <c r="K1152" s="299"/>
      <c r="L1152" s="15"/>
      <c r="M1152" s="15"/>
      <c r="N1152" s="15"/>
    </row>
    <row r="1153" spans="1:14" ht="18" x14ac:dyDescent="0.3">
      <c r="A1153" s="618"/>
      <c r="B1153" s="584"/>
      <c r="C1153" s="584"/>
      <c r="D1153" s="67" t="s">
        <v>17</v>
      </c>
      <c r="E1153" s="292" t="s">
        <v>28</v>
      </c>
      <c r="F1153" s="292" t="s">
        <v>28</v>
      </c>
      <c r="G1153" s="292" t="s">
        <v>28</v>
      </c>
      <c r="H1153" s="292" t="s">
        <v>28</v>
      </c>
      <c r="I1153" s="297"/>
      <c r="J1153" s="585"/>
      <c r="K1153" s="299"/>
      <c r="L1153" s="15"/>
      <c r="M1153" s="15"/>
      <c r="N1153" s="15"/>
    </row>
    <row r="1154" spans="1:14" ht="18" x14ac:dyDescent="0.3">
      <c r="A1154" s="618"/>
      <c r="B1154" s="584"/>
      <c r="C1154" s="584"/>
      <c r="D1154" s="67" t="s">
        <v>29</v>
      </c>
      <c r="E1154" s="292" t="s">
        <v>28</v>
      </c>
      <c r="F1154" s="292" t="s">
        <v>28</v>
      </c>
      <c r="G1154" s="292" t="s">
        <v>28</v>
      </c>
      <c r="H1154" s="292" t="s">
        <v>28</v>
      </c>
      <c r="I1154" s="297"/>
      <c r="J1154" s="585"/>
      <c r="K1154" s="299"/>
      <c r="L1154" s="15"/>
      <c r="M1154" s="15"/>
      <c r="N1154" s="15"/>
    </row>
    <row r="1155" spans="1:14" ht="18" x14ac:dyDescent="0.3">
      <c r="A1155" s="618"/>
      <c r="B1155" s="584"/>
      <c r="C1155" s="584"/>
      <c r="D1155" s="67" t="s">
        <v>18</v>
      </c>
      <c r="E1155" s="292">
        <v>7</v>
      </c>
      <c r="F1155" s="292">
        <v>0</v>
      </c>
      <c r="G1155" s="292">
        <v>7</v>
      </c>
      <c r="H1155" s="292">
        <v>0</v>
      </c>
      <c r="I1155" s="297"/>
      <c r="J1155" s="585"/>
      <c r="K1155" s="299"/>
      <c r="L1155" s="15"/>
      <c r="M1155" s="15"/>
      <c r="N1155" s="15"/>
    </row>
    <row r="1156" spans="1:14" ht="18" x14ac:dyDescent="0.3">
      <c r="A1156" s="618"/>
      <c r="B1156" s="584"/>
      <c r="C1156" s="584"/>
      <c r="D1156" s="67" t="s">
        <v>19</v>
      </c>
      <c r="E1156" s="292" t="s">
        <v>28</v>
      </c>
      <c r="F1156" s="292" t="s">
        <v>28</v>
      </c>
      <c r="G1156" s="292" t="s">
        <v>28</v>
      </c>
      <c r="H1156" s="292" t="s">
        <v>28</v>
      </c>
      <c r="I1156" s="297"/>
      <c r="J1156" s="585"/>
      <c r="K1156" s="299"/>
      <c r="L1156" s="15"/>
      <c r="M1156" s="15"/>
      <c r="N1156" s="15"/>
    </row>
    <row r="1157" spans="1:14" ht="18" x14ac:dyDescent="0.3">
      <c r="A1157" s="618"/>
      <c r="B1157" s="584"/>
      <c r="C1157" s="584"/>
      <c r="D1157" s="67" t="s">
        <v>20</v>
      </c>
      <c r="E1157" s="292" t="s">
        <v>28</v>
      </c>
      <c r="F1157" s="292" t="s">
        <v>28</v>
      </c>
      <c r="G1157" s="292" t="s">
        <v>28</v>
      </c>
      <c r="H1157" s="292" t="s">
        <v>28</v>
      </c>
      <c r="I1157" s="297"/>
      <c r="J1157" s="585"/>
      <c r="K1157" s="299"/>
      <c r="L1157" s="15"/>
      <c r="M1157" s="15"/>
      <c r="N1157" s="15"/>
    </row>
    <row r="1158" spans="1:14" ht="18" x14ac:dyDescent="0.3">
      <c r="A1158" s="618"/>
      <c r="B1158" s="584"/>
      <c r="C1158" s="584"/>
      <c r="D1158" s="67" t="s">
        <v>21</v>
      </c>
      <c r="E1158" s="292" t="s">
        <v>28</v>
      </c>
      <c r="F1158" s="292" t="s">
        <v>28</v>
      </c>
      <c r="G1158" s="292" t="s">
        <v>28</v>
      </c>
      <c r="H1158" s="292" t="s">
        <v>28</v>
      </c>
      <c r="I1158" s="297"/>
      <c r="J1158" s="585"/>
      <c r="K1158" s="300"/>
      <c r="L1158" s="15"/>
      <c r="M1158" s="15"/>
      <c r="N1158" s="15"/>
    </row>
    <row r="1159" spans="1:14" ht="18" x14ac:dyDescent="0.3">
      <c r="A1159" s="618"/>
      <c r="B1159" s="584"/>
      <c r="C1159" s="584"/>
      <c r="D1159" s="67" t="s">
        <v>30</v>
      </c>
      <c r="E1159" s="292" t="s">
        <v>28</v>
      </c>
      <c r="F1159" s="292" t="s">
        <v>28</v>
      </c>
      <c r="G1159" s="292" t="s">
        <v>28</v>
      </c>
      <c r="H1159" s="292" t="s">
        <v>28</v>
      </c>
      <c r="I1159" s="297"/>
      <c r="J1159" s="585"/>
      <c r="K1159" s="300"/>
      <c r="L1159" s="15"/>
      <c r="M1159" s="15"/>
      <c r="N1159" s="15"/>
    </row>
    <row r="1160" spans="1:14" ht="23.25" customHeight="1" x14ac:dyDescent="0.3">
      <c r="A1160" s="618"/>
      <c r="B1160" s="584"/>
      <c r="C1160" s="584"/>
      <c r="D1160" s="67" t="s">
        <v>31</v>
      </c>
      <c r="E1160" s="292" t="s">
        <v>28</v>
      </c>
      <c r="F1160" s="292" t="s">
        <v>28</v>
      </c>
      <c r="G1160" s="292" t="s">
        <v>28</v>
      </c>
      <c r="H1160" s="292" t="s">
        <v>28</v>
      </c>
      <c r="I1160" s="297"/>
      <c r="J1160" s="585"/>
      <c r="K1160" s="300"/>
      <c r="L1160" s="15"/>
      <c r="M1160" s="15"/>
      <c r="N1160" s="15"/>
    </row>
    <row r="1161" spans="1:14" ht="18" x14ac:dyDescent="0.3">
      <c r="A1161" s="618"/>
      <c r="B1161" s="584"/>
      <c r="C1161" s="584"/>
      <c r="D1161" s="67" t="s">
        <v>32</v>
      </c>
      <c r="E1161" s="292" t="s">
        <v>28</v>
      </c>
      <c r="F1161" s="292" t="s">
        <v>28</v>
      </c>
      <c r="G1161" s="292" t="s">
        <v>28</v>
      </c>
      <c r="H1161" s="292" t="s">
        <v>28</v>
      </c>
      <c r="I1161" s="297"/>
      <c r="J1161" s="585"/>
      <c r="K1161" s="300"/>
      <c r="L1161" s="15"/>
      <c r="M1161" s="15"/>
      <c r="N1161" s="15"/>
    </row>
    <row r="1162" spans="1:14" ht="18" x14ac:dyDescent="0.3">
      <c r="A1162" s="619"/>
      <c r="B1162" s="584"/>
      <c r="C1162" s="584"/>
      <c r="D1162" s="67" t="s">
        <v>33</v>
      </c>
      <c r="E1162" s="292" t="s">
        <v>28</v>
      </c>
      <c r="F1162" s="292" t="s">
        <v>28</v>
      </c>
      <c r="G1162" s="292" t="s">
        <v>28</v>
      </c>
      <c r="H1162" s="292" t="s">
        <v>28</v>
      </c>
      <c r="I1162" s="297"/>
      <c r="J1162" s="585"/>
      <c r="K1162" s="300"/>
      <c r="L1162" s="15"/>
      <c r="M1162" s="15"/>
      <c r="N1162" s="15"/>
    </row>
    <row r="1163" spans="1:14" ht="18.75" customHeight="1" x14ac:dyDescent="0.3">
      <c r="A1163" s="617"/>
      <c r="B1163" s="575" t="s">
        <v>452</v>
      </c>
      <c r="C1163" s="576" t="s">
        <v>26</v>
      </c>
      <c r="D1163" s="301" t="s">
        <v>167</v>
      </c>
      <c r="E1163" s="302">
        <v>2.4</v>
      </c>
      <c r="F1163" s="302">
        <v>0</v>
      </c>
      <c r="G1163" s="302">
        <v>2.4</v>
      </c>
      <c r="H1163" s="302">
        <v>0</v>
      </c>
      <c r="I1163" s="302">
        <v>0</v>
      </c>
      <c r="J1163" s="577" t="s">
        <v>453</v>
      </c>
      <c r="K1163" s="300"/>
      <c r="L1163" s="15"/>
      <c r="M1163" s="15"/>
      <c r="N1163" s="15"/>
    </row>
    <row r="1164" spans="1:14" ht="18" x14ac:dyDescent="0.3">
      <c r="A1164" s="618"/>
      <c r="B1164" s="576"/>
      <c r="C1164" s="576"/>
      <c r="D1164" s="298" t="s">
        <v>17</v>
      </c>
      <c r="E1164" s="303" t="s">
        <v>28</v>
      </c>
      <c r="F1164" s="303" t="s">
        <v>28</v>
      </c>
      <c r="G1164" s="303" t="s">
        <v>28</v>
      </c>
      <c r="H1164" s="303" t="s">
        <v>28</v>
      </c>
      <c r="I1164" s="304"/>
      <c r="J1164" s="577"/>
      <c r="K1164" s="300"/>
      <c r="L1164" s="15"/>
      <c r="M1164" s="15"/>
      <c r="N1164" s="15"/>
    </row>
    <row r="1165" spans="1:14" ht="18" x14ac:dyDescent="0.3">
      <c r="A1165" s="618"/>
      <c r="B1165" s="576"/>
      <c r="C1165" s="576"/>
      <c r="D1165" s="298" t="s">
        <v>29</v>
      </c>
      <c r="E1165" s="303">
        <v>1.5</v>
      </c>
      <c r="F1165" s="303">
        <v>0</v>
      </c>
      <c r="G1165" s="303">
        <v>1.5</v>
      </c>
      <c r="H1165" s="303">
        <v>0</v>
      </c>
      <c r="I1165" s="304"/>
      <c r="J1165" s="577"/>
      <c r="K1165" s="300"/>
      <c r="L1165" s="15"/>
      <c r="M1165" s="15"/>
      <c r="N1165" s="15"/>
    </row>
    <row r="1166" spans="1:14" ht="18" x14ac:dyDescent="0.3">
      <c r="A1166" s="618"/>
      <c r="B1166" s="576"/>
      <c r="C1166" s="576"/>
      <c r="D1166" s="298" t="s">
        <v>18</v>
      </c>
      <c r="E1166" s="303">
        <v>0.3</v>
      </c>
      <c r="F1166" s="303">
        <v>0</v>
      </c>
      <c r="G1166" s="303">
        <v>0.3</v>
      </c>
      <c r="H1166" s="303">
        <v>0</v>
      </c>
      <c r="I1166" s="304"/>
      <c r="J1166" s="577"/>
      <c r="K1166" s="300"/>
      <c r="L1166" s="15"/>
      <c r="M1166" s="15"/>
      <c r="N1166" s="15"/>
    </row>
    <row r="1167" spans="1:14" ht="18" x14ac:dyDescent="0.3">
      <c r="A1167" s="618"/>
      <c r="B1167" s="575"/>
      <c r="C1167" s="575"/>
      <c r="D1167" s="298" t="s">
        <v>19</v>
      </c>
      <c r="E1167" s="303">
        <v>0.3</v>
      </c>
      <c r="F1167" s="303">
        <v>0</v>
      </c>
      <c r="G1167" s="303">
        <v>0.3</v>
      </c>
      <c r="H1167" s="303">
        <v>0</v>
      </c>
      <c r="I1167" s="304"/>
      <c r="J1167" s="577"/>
      <c r="K1167" s="300"/>
      <c r="L1167" s="15"/>
      <c r="M1167" s="15"/>
      <c r="N1167" s="15"/>
    </row>
    <row r="1168" spans="1:14" ht="18" x14ac:dyDescent="0.3">
      <c r="A1168" s="618"/>
      <c r="B1168" s="576"/>
      <c r="C1168" s="576"/>
      <c r="D1168" s="298" t="s">
        <v>20</v>
      </c>
      <c r="E1168" s="303">
        <v>0.3</v>
      </c>
      <c r="F1168" s="303">
        <v>0</v>
      </c>
      <c r="G1168" s="303">
        <v>0.3</v>
      </c>
      <c r="H1168" s="303">
        <v>0</v>
      </c>
      <c r="I1168" s="304"/>
      <c r="J1168" s="577"/>
      <c r="K1168" s="300"/>
      <c r="L1168" s="15"/>
      <c r="M1168" s="15"/>
      <c r="N1168" s="15"/>
    </row>
    <row r="1169" spans="1:14" ht="18" x14ac:dyDescent="0.3">
      <c r="A1169" s="618"/>
      <c r="B1169" s="576"/>
      <c r="C1169" s="576"/>
      <c r="D1169" s="298" t="s">
        <v>21</v>
      </c>
      <c r="E1169" s="303" t="s">
        <v>28</v>
      </c>
      <c r="F1169" s="303" t="s">
        <v>28</v>
      </c>
      <c r="G1169" s="303" t="s">
        <v>28</v>
      </c>
      <c r="H1169" s="303" t="s">
        <v>28</v>
      </c>
      <c r="I1169" s="304"/>
      <c r="J1169" s="577"/>
      <c r="K1169" s="300"/>
      <c r="L1169" s="15"/>
      <c r="M1169" s="15"/>
      <c r="N1169" s="15"/>
    </row>
    <row r="1170" spans="1:14" ht="18" x14ac:dyDescent="0.3">
      <c r="A1170" s="618"/>
      <c r="B1170" s="576"/>
      <c r="C1170" s="576"/>
      <c r="D1170" s="298" t="s">
        <v>30</v>
      </c>
      <c r="E1170" s="303" t="s">
        <v>28</v>
      </c>
      <c r="F1170" s="303" t="s">
        <v>28</v>
      </c>
      <c r="G1170" s="303" t="s">
        <v>28</v>
      </c>
      <c r="H1170" s="303" t="s">
        <v>28</v>
      </c>
      <c r="I1170" s="304"/>
      <c r="J1170" s="577"/>
      <c r="K1170" s="300"/>
      <c r="L1170" s="15"/>
      <c r="M1170" s="15"/>
      <c r="N1170" s="15"/>
    </row>
    <row r="1171" spans="1:14" ht="18" x14ac:dyDescent="0.3">
      <c r="A1171" s="618"/>
      <c r="B1171" s="576"/>
      <c r="C1171" s="576"/>
      <c r="D1171" s="298" t="s">
        <v>31</v>
      </c>
      <c r="E1171" s="303" t="s">
        <v>28</v>
      </c>
      <c r="F1171" s="303" t="s">
        <v>28</v>
      </c>
      <c r="G1171" s="303" t="s">
        <v>28</v>
      </c>
      <c r="H1171" s="303" t="s">
        <v>28</v>
      </c>
      <c r="I1171" s="304"/>
      <c r="J1171" s="577"/>
      <c r="K1171" s="300"/>
      <c r="L1171" s="15"/>
      <c r="M1171" s="15"/>
      <c r="N1171" s="15"/>
    </row>
    <row r="1172" spans="1:14" ht="20.25" customHeight="1" x14ac:dyDescent="0.3">
      <c r="A1172" s="618"/>
      <c r="B1172" s="576"/>
      <c r="C1172" s="576"/>
      <c r="D1172" s="298" t="s">
        <v>32</v>
      </c>
      <c r="E1172" s="303" t="s">
        <v>28</v>
      </c>
      <c r="F1172" s="303" t="s">
        <v>28</v>
      </c>
      <c r="G1172" s="303" t="s">
        <v>28</v>
      </c>
      <c r="H1172" s="303" t="s">
        <v>28</v>
      </c>
      <c r="I1172" s="304"/>
      <c r="J1172" s="577"/>
      <c r="K1172" s="300"/>
      <c r="L1172" s="15"/>
      <c r="M1172" s="15"/>
      <c r="N1172" s="15"/>
    </row>
    <row r="1173" spans="1:14" ht="20.25" customHeight="1" x14ac:dyDescent="0.3">
      <c r="A1173" s="619"/>
      <c r="B1173" s="576"/>
      <c r="C1173" s="576"/>
      <c r="D1173" s="298" t="s">
        <v>33</v>
      </c>
      <c r="E1173" s="303" t="s">
        <v>28</v>
      </c>
      <c r="F1173" s="303" t="s">
        <v>28</v>
      </c>
      <c r="G1173" s="303" t="s">
        <v>28</v>
      </c>
      <c r="H1173" s="303" t="s">
        <v>28</v>
      </c>
      <c r="I1173" s="304"/>
      <c r="J1173" s="577"/>
      <c r="K1173" s="300"/>
      <c r="L1173" s="15"/>
      <c r="M1173" s="15"/>
      <c r="N1173" s="15"/>
    </row>
    <row r="1174" spans="1:14" ht="18.75" customHeight="1" x14ac:dyDescent="0.3">
      <c r="A1174" s="617"/>
      <c r="B1174" s="575" t="s">
        <v>454</v>
      </c>
      <c r="C1174" s="576" t="s">
        <v>26</v>
      </c>
      <c r="D1174" s="301" t="s">
        <v>167</v>
      </c>
      <c r="E1174" s="305">
        <v>2.4</v>
      </c>
      <c r="F1174" s="305">
        <v>0</v>
      </c>
      <c r="G1174" s="305">
        <v>2.4</v>
      </c>
      <c r="H1174" s="305">
        <v>0</v>
      </c>
      <c r="I1174" s="305">
        <v>0</v>
      </c>
      <c r="J1174" s="578" t="s">
        <v>453</v>
      </c>
      <c r="K1174" s="15"/>
      <c r="L1174" s="15"/>
      <c r="M1174" s="15"/>
      <c r="N1174" s="15"/>
    </row>
    <row r="1175" spans="1:14" ht="18" x14ac:dyDescent="0.3">
      <c r="A1175" s="618"/>
      <c r="B1175" s="576"/>
      <c r="C1175" s="576"/>
      <c r="D1175" s="298" t="s">
        <v>17</v>
      </c>
      <c r="E1175" s="306" t="s">
        <v>28</v>
      </c>
      <c r="F1175" s="306" t="s">
        <v>28</v>
      </c>
      <c r="G1175" s="306" t="s">
        <v>28</v>
      </c>
      <c r="H1175" s="306" t="s">
        <v>28</v>
      </c>
      <c r="I1175" s="307"/>
      <c r="J1175" s="578"/>
      <c r="K1175" s="15"/>
      <c r="L1175" s="15"/>
      <c r="M1175" s="15"/>
      <c r="N1175" s="15"/>
    </row>
    <row r="1176" spans="1:14" ht="18" x14ac:dyDescent="0.3">
      <c r="A1176" s="618"/>
      <c r="B1176" s="576"/>
      <c r="C1176" s="576"/>
      <c r="D1176" s="298" t="s">
        <v>29</v>
      </c>
      <c r="E1176" s="306">
        <v>1.5</v>
      </c>
      <c r="F1176" s="306">
        <v>0</v>
      </c>
      <c r="G1176" s="306">
        <v>1.5</v>
      </c>
      <c r="H1176" s="306">
        <v>0</v>
      </c>
      <c r="I1176" s="307"/>
      <c r="J1176" s="578"/>
      <c r="K1176" s="15"/>
      <c r="L1176" s="15"/>
      <c r="M1176" s="15"/>
      <c r="N1176" s="15"/>
    </row>
    <row r="1177" spans="1:14" ht="19.5" customHeight="1" x14ac:dyDescent="0.3">
      <c r="A1177" s="618"/>
      <c r="B1177" s="576"/>
      <c r="C1177" s="576"/>
      <c r="D1177" s="298" t="s">
        <v>18</v>
      </c>
      <c r="E1177" s="306">
        <v>0.3</v>
      </c>
      <c r="F1177" s="306">
        <v>0</v>
      </c>
      <c r="G1177" s="306">
        <v>0.3</v>
      </c>
      <c r="H1177" s="306">
        <v>0</v>
      </c>
      <c r="I1177" s="307"/>
      <c r="J1177" s="578"/>
      <c r="K1177" s="15"/>
      <c r="L1177" s="15"/>
      <c r="M1177" s="15"/>
      <c r="N1177" s="15"/>
    </row>
    <row r="1178" spans="1:14" ht="16.5" customHeight="1" x14ac:dyDescent="0.3">
      <c r="A1178" s="618"/>
      <c r="B1178" s="575"/>
      <c r="C1178" s="575"/>
      <c r="D1178" s="298" t="s">
        <v>19</v>
      </c>
      <c r="E1178" s="306">
        <v>0.3</v>
      </c>
      <c r="F1178" s="306">
        <v>0</v>
      </c>
      <c r="G1178" s="306">
        <v>0.3</v>
      </c>
      <c r="H1178" s="306">
        <v>0</v>
      </c>
      <c r="I1178" s="307"/>
      <c r="J1178" s="578"/>
      <c r="K1178" s="15"/>
      <c r="L1178" s="15"/>
      <c r="M1178" s="15"/>
      <c r="N1178" s="15"/>
    </row>
    <row r="1179" spans="1:14" ht="18" x14ac:dyDescent="0.3">
      <c r="A1179" s="618"/>
      <c r="B1179" s="576"/>
      <c r="C1179" s="576"/>
      <c r="D1179" s="66" t="s">
        <v>20</v>
      </c>
      <c r="E1179" s="67">
        <v>0.3</v>
      </c>
      <c r="F1179" s="67">
        <v>0</v>
      </c>
      <c r="G1179" s="67">
        <v>0.3</v>
      </c>
      <c r="H1179" s="67">
        <v>0</v>
      </c>
      <c r="I1179" s="307"/>
      <c r="J1179" s="578"/>
      <c r="K1179" s="15"/>
    </row>
    <row r="1180" spans="1:14" ht="18" x14ac:dyDescent="0.3">
      <c r="A1180" s="618"/>
      <c r="B1180" s="576"/>
      <c r="C1180" s="576"/>
      <c r="D1180" s="66" t="s">
        <v>21</v>
      </c>
      <c r="E1180" s="308" t="s">
        <v>28</v>
      </c>
      <c r="F1180" s="306" t="s">
        <v>28</v>
      </c>
      <c r="G1180" s="306" t="s">
        <v>28</v>
      </c>
      <c r="H1180" s="306" t="s">
        <v>28</v>
      </c>
      <c r="I1180" s="307"/>
      <c r="J1180" s="578"/>
      <c r="K1180" s="15"/>
    </row>
    <row r="1181" spans="1:14" ht="18" x14ac:dyDescent="0.3">
      <c r="A1181" s="618"/>
      <c r="B1181" s="576"/>
      <c r="C1181" s="576"/>
      <c r="D1181" s="66" t="s">
        <v>30</v>
      </c>
      <c r="E1181" s="308" t="s">
        <v>28</v>
      </c>
      <c r="F1181" s="306" t="s">
        <v>28</v>
      </c>
      <c r="G1181" s="306" t="s">
        <v>28</v>
      </c>
      <c r="H1181" s="306" t="s">
        <v>28</v>
      </c>
      <c r="I1181" s="307"/>
      <c r="J1181" s="578"/>
      <c r="K1181" s="15"/>
    </row>
    <row r="1182" spans="1:14" ht="18" x14ac:dyDescent="0.3">
      <c r="A1182" s="618"/>
      <c r="B1182" s="576"/>
      <c r="C1182" s="576"/>
      <c r="D1182" s="66" t="s">
        <v>31</v>
      </c>
      <c r="E1182" s="308" t="s">
        <v>28</v>
      </c>
      <c r="F1182" s="306" t="s">
        <v>28</v>
      </c>
      <c r="G1182" s="306" t="s">
        <v>28</v>
      </c>
      <c r="H1182" s="306" t="s">
        <v>28</v>
      </c>
      <c r="I1182" s="307"/>
      <c r="J1182" s="578"/>
      <c r="K1182" s="15"/>
    </row>
    <row r="1183" spans="1:14" ht="18" x14ac:dyDescent="0.3">
      <c r="A1183" s="618"/>
      <c r="B1183" s="576"/>
      <c r="C1183" s="576"/>
      <c r="D1183" s="66" t="s">
        <v>32</v>
      </c>
      <c r="E1183" s="308" t="s">
        <v>28</v>
      </c>
      <c r="F1183" s="306" t="s">
        <v>28</v>
      </c>
      <c r="G1183" s="306" t="s">
        <v>28</v>
      </c>
      <c r="H1183" s="306" t="s">
        <v>28</v>
      </c>
      <c r="I1183" s="307"/>
      <c r="J1183" s="578"/>
      <c r="K1183" s="15"/>
    </row>
    <row r="1184" spans="1:14" ht="18" x14ac:dyDescent="0.3">
      <c r="A1184" s="619"/>
      <c r="B1184" s="576"/>
      <c r="C1184" s="576"/>
      <c r="D1184" s="66" t="s">
        <v>33</v>
      </c>
      <c r="E1184" s="308" t="s">
        <v>28</v>
      </c>
      <c r="F1184" s="306" t="s">
        <v>28</v>
      </c>
      <c r="G1184" s="306" t="s">
        <v>28</v>
      </c>
      <c r="H1184" s="306" t="s">
        <v>28</v>
      </c>
      <c r="I1184" s="307"/>
      <c r="J1184" s="578"/>
      <c r="K1184" s="15"/>
    </row>
    <row r="1185" spans="1:14" ht="18.75" customHeight="1" x14ac:dyDescent="0.3">
      <c r="A1185" s="617"/>
      <c r="B1185" s="579" t="s">
        <v>455</v>
      </c>
      <c r="C1185" s="580" t="s">
        <v>372</v>
      </c>
      <c r="D1185" s="248" t="s">
        <v>27</v>
      </c>
      <c r="E1185" s="249">
        <v>114.16</v>
      </c>
      <c r="F1185" s="249">
        <v>0</v>
      </c>
      <c r="G1185" s="249">
        <v>114.16</v>
      </c>
      <c r="H1185" s="249">
        <v>0</v>
      </c>
      <c r="I1185" s="249">
        <v>0</v>
      </c>
      <c r="J1185" s="581" t="s">
        <v>456</v>
      </c>
      <c r="K1185" s="286"/>
    </row>
    <row r="1186" spans="1:14" ht="18" x14ac:dyDescent="0.3">
      <c r="A1186" s="618"/>
      <c r="B1186" s="579"/>
      <c r="C1186" s="579"/>
      <c r="D1186" s="66" t="s">
        <v>17</v>
      </c>
      <c r="E1186" s="250" t="s">
        <v>28</v>
      </c>
      <c r="F1186" s="250" t="s">
        <v>28</v>
      </c>
      <c r="G1186" s="250" t="s">
        <v>28</v>
      </c>
      <c r="H1186" s="250" t="s">
        <v>28</v>
      </c>
      <c r="I1186" s="310"/>
      <c r="J1186" s="581"/>
      <c r="K1186" s="286"/>
    </row>
    <row r="1187" spans="1:14" ht="18" x14ac:dyDescent="0.3">
      <c r="A1187" s="618"/>
      <c r="B1187" s="579"/>
      <c r="C1187" s="579"/>
      <c r="D1187" s="66" t="s">
        <v>29</v>
      </c>
      <c r="E1187" s="250" t="s">
        <v>28</v>
      </c>
      <c r="F1187" s="250" t="s">
        <v>28</v>
      </c>
      <c r="G1187" s="250" t="s">
        <v>28</v>
      </c>
      <c r="H1187" s="250" t="s">
        <v>28</v>
      </c>
      <c r="I1187" s="310"/>
      <c r="J1187" s="581"/>
      <c r="K1187" s="286"/>
    </row>
    <row r="1188" spans="1:14" ht="18" x14ac:dyDescent="0.3">
      <c r="A1188" s="618"/>
      <c r="B1188" s="579"/>
      <c r="C1188" s="579"/>
      <c r="D1188" s="67" t="s">
        <v>18</v>
      </c>
      <c r="E1188" s="292">
        <v>14.27</v>
      </c>
      <c r="F1188" s="292">
        <v>0</v>
      </c>
      <c r="G1188" s="292">
        <v>14.27</v>
      </c>
      <c r="H1188" s="292">
        <v>0</v>
      </c>
      <c r="I1188" s="310"/>
      <c r="J1188" s="581"/>
      <c r="K1188" s="15"/>
      <c r="L1188" s="15"/>
      <c r="M1188" s="15"/>
      <c r="N1188" s="15"/>
    </row>
    <row r="1189" spans="1:14" ht="18" x14ac:dyDescent="0.3">
      <c r="A1189" s="618"/>
      <c r="B1189" s="579"/>
      <c r="C1189" s="579"/>
      <c r="D1189" s="66" t="s">
        <v>19</v>
      </c>
      <c r="E1189" s="311">
        <v>14.27</v>
      </c>
      <c r="F1189" s="292">
        <v>0</v>
      </c>
      <c r="G1189" s="311">
        <v>14.27</v>
      </c>
      <c r="H1189" s="311">
        <v>0</v>
      </c>
      <c r="I1189" s="310"/>
      <c r="J1189" s="581"/>
      <c r="K1189" s="15"/>
      <c r="L1189" s="15"/>
      <c r="M1189" s="15"/>
      <c r="N1189" s="15"/>
    </row>
    <row r="1190" spans="1:14" ht="18" x14ac:dyDescent="0.3">
      <c r="A1190" s="618"/>
      <c r="B1190" s="579"/>
      <c r="C1190" s="579"/>
      <c r="D1190" s="66" t="s">
        <v>20</v>
      </c>
      <c r="E1190" s="312">
        <v>14.27</v>
      </c>
      <c r="F1190" s="292">
        <v>0</v>
      </c>
      <c r="G1190" s="311">
        <v>14.27</v>
      </c>
      <c r="H1190" s="311">
        <v>0</v>
      </c>
      <c r="I1190" s="310"/>
      <c r="J1190" s="581"/>
    </row>
    <row r="1191" spans="1:14" ht="18" x14ac:dyDescent="0.3">
      <c r="A1191" s="618"/>
      <c r="B1191" s="579"/>
      <c r="C1191" s="579"/>
      <c r="D1191" s="66" t="s">
        <v>21</v>
      </c>
      <c r="E1191" s="312">
        <v>14.27</v>
      </c>
      <c r="F1191" s="292">
        <v>0</v>
      </c>
      <c r="G1191" s="312">
        <v>14.27</v>
      </c>
      <c r="H1191" s="311">
        <v>0</v>
      </c>
      <c r="I1191" s="310"/>
      <c r="J1191" s="581"/>
    </row>
    <row r="1192" spans="1:14" ht="18" x14ac:dyDescent="0.3">
      <c r="A1192" s="618"/>
      <c r="B1192" s="579"/>
      <c r="C1192" s="579"/>
      <c r="D1192" s="66" t="s">
        <v>30</v>
      </c>
      <c r="E1192" s="312">
        <v>14.27</v>
      </c>
      <c r="F1192" s="292">
        <v>0</v>
      </c>
      <c r="G1192" s="312">
        <v>14.27</v>
      </c>
      <c r="H1192" s="311">
        <v>0</v>
      </c>
      <c r="I1192" s="310"/>
      <c r="J1192" s="581"/>
    </row>
    <row r="1193" spans="1:14" ht="18" x14ac:dyDescent="0.3">
      <c r="A1193" s="618"/>
      <c r="B1193" s="579"/>
      <c r="C1193" s="579"/>
      <c r="D1193" s="66" t="s">
        <v>31</v>
      </c>
      <c r="E1193" s="312">
        <v>14.27</v>
      </c>
      <c r="F1193" s="292">
        <v>0</v>
      </c>
      <c r="G1193" s="312">
        <v>14.27</v>
      </c>
      <c r="H1193" s="311">
        <v>0</v>
      </c>
      <c r="I1193" s="310"/>
      <c r="J1193" s="581"/>
    </row>
    <row r="1194" spans="1:14" ht="18" x14ac:dyDescent="0.3">
      <c r="A1194" s="618"/>
      <c r="B1194" s="579"/>
      <c r="C1194" s="579"/>
      <c r="D1194" s="66" t="s">
        <v>32</v>
      </c>
      <c r="E1194" s="312">
        <v>14.27</v>
      </c>
      <c r="F1194" s="292">
        <v>0</v>
      </c>
      <c r="G1194" s="312">
        <v>14.27</v>
      </c>
      <c r="H1194" s="311">
        <v>0</v>
      </c>
      <c r="I1194" s="310"/>
      <c r="J1194" s="581"/>
    </row>
    <row r="1195" spans="1:14" ht="18" x14ac:dyDescent="0.3">
      <c r="A1195" s="619"/>
      <c r="B1195" s="579"/>
      <c r="C1195" s="579"/>
      <c r="D1195" s="66" t="s">
        <v>33</v>
      </c>
      <c r="E1195" s="312">
        <v>14.27</v>
      </c>
      <c r="F1195" s="292">
        <v>0</v>
      </c>
      <c r="G1195" s="312">
        <v>14.27</v>
      </c>
      <c r="H1195" s="311">
        <v>0</v>
      </c>
      <c r="I1195" s="310"/>
      <c r="J1195" s="581"/>
    </row>
    <row r="1196" spans="1:14" ht="18.75" customHeight="1" x14ac:dyDescent="0.3">
      <c r="A1196" s="620"/>
      <c r="B1196" s="579" t="s">
        <v>457</v>
      </c>
      <c r="C1196" s="580" t="s">
        <v>26</v>
      </c>
      <c r="D1196" s="248" t="s">
        <v>27</v>
      </c>
      <c r="E1196" s="313">
        <v>50</v>
      </c>
      <c r="F1196" s="313">
        <v>0</v>
      </c>
      <c r="G1196" s="313">
        <v>50</v>
      </c>
      <c r="H1196" s="313">
        <v>0</v>
      </c>
      <c r="I1196" s="313">
        <v>0</v>
      </c>
      <c r="J1196" s="590" t="s">
        <v>458</v>
      </c>
    </row>
    <row r="1197" spans="1:14" ht="18" x14ac:dyDescent="0.3">
      <c r="A1197" s="621"/>
      <c r="B1197" s="579"/>
      <c r="C1197" s="579"/>
      <c r="D1197" s="66" t="s">
        <v>17</v>
      </c>
      <c r="E1197" s="312" t="s">
        <v>28</v>
      </c>
      <c r="F1197" s="312" t="s">
        <v>28</v>
      </c>
      <c r="G1197" s="312" t="s">
        <v>28</v>
      </c>
      <c r="H1197" s="311" t="s">
        <v>28</v>
      </c>
      <c r="I1197" s="314"/>
      <c r="J1197" s="590"/>
    </row>
    <row r="1198" spans="1:14" ht="18" x14ac:dyDescent="0.3">
      <c r="A1198" s="621"/>
      <c r="B1198" s="579"/>
      <c r="C1198" s="579"/>
      <c r="D1198" s="66" t="s">
        <v>29</v>
      </c>
      <c r="E1198" s="312" t="s">
        <v>28</v>
      </c>
      <c r="F1198" s="312" t="s">
        <v>28</v>
      </c>
      <c r="G1198" s="312" t="s">
        <v>28</v>
      </c>
      <c r="H1198" s="311" t="s">
        <v>28</v>
      </c>
      <c r="I1198" s="314"/>
      <c r="J1198" s="590"/>
    </row>
    <row r="1199" spans="1:14" ht="18" x14ac:dyDescent="0.3">
      <c r="A1199" s="621"/>
      <c r="B1199" s="579"/>
      <c r="C1199" s="579"/>
      <c r="D1199" s="66" t="s">
        <v>18</v>
      </c>
      <c r="E1199" s="312" t="s">
        <v>28</v>
      </c>
      <c r="F1199" s="312" t="s">
        <v>28</v>
      </c>
      <c r="G1199" s="312" t="s">
        <v>28</v>
      </c>
      <c r="H1199" s="311" t="s">
        <v>28</v>
      </c>
      <c r="I1199" s="314"/>
      <c r="J1199" s="590"/>
    </row>
    <row r="1200" spans="1:14" ht="18" x14ac:dyDescent="0.3">
      <c r="A1200" s="621"/>
      <c r="B1200" s="579"/>
      <c r="C1200" s="579"/>
      <c r="D1200" s="66" t="s">
        <v>19</v>
      </c>
      <c r="E1200" s="312" t="s">
        <v>28</v>
      </c>
      <c r="F1200" s="312" t="s">
        <v>28</v>
      </c>
      <c r="G1200" s="312" t="s">
        <v>28</v>
      </c>
      <c r="H1200" s="311" t="s">
        <v>28</v>
      </c>
      <c r="I1200" s="314"/>
      <c r="J1200" s="590"/>
    </row>
    <row r="1201" spans="1:10" ht="18" x14ac:dyDescent="0.3">
      <c r="A1201" s="621"/>
      <c r="B1201" s="579"/>
      <c r="C1201" s="579"/>
      <c r="D1201" s="66" t="s">
        <v>20</v>
      </c>
      <c r="E1201" s="312">
        <v>50</v>
      </c>
      <c r="F1201" s="312">
        <v>0</v>
      </c>
      <c r="G1201" s="312">
        <v>50</v>
      </c>
      <c r="H1201" s="311">
        <v>0</v>
      </c>
      <c r="I1201" s="314"/>
      <c r="J1201" s="590"/>
    </row>
    <row r="1202" spans="1:10" ht="18" x14ac:dyDescent="0.3">
      <c r="A1202" s="621"/>
      <c r="B1202" s="579"/>
      <c r="C1202" s="579"/>
      <c r="D1202" s="66" t="s">
        <v>21</v>
      </c>
      <c r="E1202" s="312" t="s">
        <v>28</v>
      </c>
      <c r="F1202" s="312" t="s">
        <v>28</v>
      </c>
      <c r="G1202" s="312" t="s">
        <v>28</v>
      </c>
      <c r="H1202" s="311" t="s">
        <v>28</v>
      </c>
      <c r="I1202" s="314"/>
      <c r="J1202" s="590"/>
    </row>
    <row r="1203" spans="1:10" ht="18" x14ac:dyDescent="0.3">
      <c r="A1203" s="621"/>
      <c r="B1203" s="579"/>
      <c r="C1203" s="579"/>
      <c r="D1203" s="66" t="s">
        <v>30</v>
      </c>
      <c r="E1203" s="312" t="s">
        <v>28</v>
      </c>
      <c r="F1203" s="312" t="s">
        <v>28</v>
      </c>
      <c r="G1203" s="312" t="s">
        <v>28</v>
      </c>
      <c r="H1203" s="311" t="s">
        <v>28</v>
      </c>
      <c r="I1203" s="314"/>
      <c r="J1203" s="590"/>
    </row>
    <row r="1204" spans="1:10" ht="18" x14ac:dyDescent="0.3">
      <c r="A1204" s="621"/>
      <c r="B1204" s="579"/>
      <c r="C1204" s="579"/>
      <c r="D1204" s="66" t="s">
        <v>31</v>
      </c>
      <c r="E1204" s="312" t="s">
        <v>28</v>
      </c>
      <c r="F1204" s="312" t="s">
        <v>28</v>
      </c>
      <c r="G1204" s="312" t="s">
        <v>28</v>
      </c>
      <c r="H1204" s="311" t="s">
        <v>28</v>
      </c>
      <c r="I1204" s="314"/>
      <c r="J1204" s="590"/>
    </row>
    <row r="1205" spans="1:10" ht="18" x14ac:dyDescent="0.3">
      <c r="A1205" s="621"/>
      <c r="B1205" s="579"/>
      <c r="C1205" s="579"/>
      <c r="D1205" s="66" t="s">
        <v>32</v>
      </c>
      <c r="E1205" s="312" t="s">
        <v>28</v>
      </c>
      <c r="F1205" s="312" t="s">
        <v>28</v>
      </c>
      <c r="G1205" s="312" t="s">
        <v>28</v>
      </c>
      <c r="H1205" s="311" t="s">
        <v>28</v>
      </c>
      <c r="I1205" s="314"/>
      <c r="J1205" s="590"/>
    </row>
    <row r="1206" spans="1:10" ht="18" x14ac:dyDescent="0.3">
      <c r="A1206" s="622"/>
      <c r="B1206" s="579"/>
      <c r="C1206" s="579"/>
      <c r="D1206" s="66" t="s">
        <v>33</v>
      </c>
      <c r="E1206" s="312" t="s">
        <v>28</v>
      </c>
      <c r="F1206" s="312" t="s">
        <v>28</v>
      </c>
      <c r="G1206" s="312" t="s">
        <v>28</v>
      </c>
      <c r="H1206" s="311" t="s">
        <v>28</v>
      </c>
      <c r="I1206" s="314"/>
      <c r="J1206" s="590"/>
    </row>
    <row r="1207" spans="1:10" ht="18.75" customHeight="1" x14ac:dyDescent="0.3">
      <c r="A1207" s="623"/>
      <c r="B1207" s="586" t="s">
        <v>459</v>
      </c>
      <c r="C1207" s="580" t="s">
        <v>460</v>
      </c>
      <c r="D1207" s="248" t="s">
        <v>27</v>
      </c>
      <c r="E1207" s="313">
        <v>0.9</v>
      </c>
      <c r="F1207" s="313">
        <v>0.8</v>
      </c>
      <c r="G1207" s="313">
        <v>0.1</v>
      </c>
      <c r="H1207" s="313">
        <v>0</v>
      </c>
      <c r="I1207" s="313">
        <v>0</v>
      </c>
      <c r="J1207" s="587" t="s">
        <v>461</v>
      </c>
    </row>
    <row r="1208" spans="1:10" ht="18" x14ac:dyDescent="0.3">
      <c r="A1208" s="624"/>
      <c r="B1208" s="586"/>
      <c r="C1208" s="580"/>
      <c r="D1208" s="66" t="s">
        <v>17</v>
      </c>
      <c r="E1208" s="312" t="s">
        <v>28</v>
      </c>
      <c r="F1208" s="311" t="s">
        <v>28</v>
      </c>
      <c r="G1208" s="311" t="s">
        <v>28</v>
      </c>
      <c r="H1208" s="311" t="s">
        <v>28</v>
      </c>
      <c r="I1208" s="314"/>
      <c r="J1208" s="587"/>
    </row>
    <row r="1209" spans="1:10" ht="18" x14ac:dyDescent="0.3">
      <c r="A1209" s="624"/>
      <c r="B1209" s="586"/>
      <c r="C1209" s="580"/>
      <c r="D1209" s="66" t="s">
        <v>29</v>
      </c>
      <c r="E1209" s="315"/>
      <c r="F1209" s="315"/>
      <c r="G1209" s="315"/>
      <c r="H1209" s="315"/>
      <c r="I1209" s="314"/>
      <c r="J1209" s="587"/>
    </row>
    <row r="1210" spans="1:10" ht="18" x14ac:dyDescent="0.3">
      <c r="A1210" s="624"/>
      <c r="B1210" s="586"/>
      <c r="C1210" s="580"/>
      <c r="D1210" s="66" t="s">
        <v>18</v>
      </c>
      <c r="E1210" s="315"/>
      <c r="F1210" s="315"/>
      <c r="G1210" s="315"/>
      <c r="H1210" s="315"/>
      <c r="I1210" s="314"/>
      <c r="J1210" s="587"/>
    </row>
    <row r="1211" spans="1:10" ht="18" x14ac:dyDescent="0.3">
      <c r="A1211" s="624"/>
      <c r="B1211" s="586"/>
      <c r="C1211" s="580"/>
      <c r="D1211" s="66" t="s">
        <v>19</v>
      </c>
      <c r="E1211" s="311">
        <v>0.9</v>
      </c>
      <c r="F1211" s="311">
        <v>0.8</v>
      </c>
      <c r="G1211" s="311">
        <v>0.1</v>
      </c>
      <c r="H1211" s="311">
        <v>0</v>
      </c>
      <c r="I1211" s="314"/>
      <c r="J1211" s="587"/>
    </row>
    <row r="1212" spans="1:10" ht="18" x14ac:dyDescent="0.3">
      <c r="A1212" s="624"/>
      <c r="B1212" s="586"/>
      <c r="C1212" s="580"/>
      <c r="D1212" s="66" t="s">
        <v>20</v>
      </c>
      <c r="E1212" s="311" t="s">
        <v>28</v>
      </c>
      <c r="F1212" s="311" t="s">
        <v>28</v>
      </c>
      <c r="G1212" s="311" t="s">
        <v>28</v>
      </c>
      <c r="H1212" s="311" t="s">
        <v>28</v>
      </c>
      <c r="I1212" s="314"/>
      <c r="J1212" s="587"/>
    </row>
    <row r="1213" spans="1:10" ht="18" x14ac:dyDescent="0.3">
      <c r="A1213" s="624"/>
      <c r="B1213" s="586"/>
      <c r="C1213" s="580"/>
      <c r="D1213" s="66" t="s">
        <v>21</v>
      </c>
      <c r="E1213" s="311" t="s">
        <v>28</v>
      </c>
      <c r="F1213" s="311" t="s">
        <v>28</v>
      </c>
      <c r="G1213" s="311" t="s">
        <v>28</v>
      </c>
      <c r="H1213" s="311" t="s">
        <v>28</v>
      </c>
      <c r="I1213" s="314"/>
      <c r="J1213" s="587"/>
    </row>
    <row r="1214" spans="1:10" ht="18" x14ac:dyDescent="0.3">
      <c r="A1214" s="624"/>
      <c r="B1214" s="586"/>
      <c r="C1214" s="580"/>
      <c r="D1214" s="66" t="s">
        <v>30</v>
      </c>
      <c r="E1214" s="311" t="s">
        <v>28</v>
      </c>
      <c r="F1214" s="311" t="s">
        <v>28</v>
      </c>
      <c r="G1214" s="311" t="s">
        <v>28</v>
      </c>
      <c r="H1214" s="311" t="s">
        <v>28</v>
      </c>
      <c r="I1214" s="314"/>
      <c r="J1214" s="587"/>
    </row>
    <row r="1215" spans="1:10" ht="18" x14ac:dyDescent="0.3">
      <c r="A1215" s="624"/>
      <c r="B1215" s="586"/>
      <c r="C1215" s="580"/>
      <c r="D1215" s="66" t="s">
        <v>31</v>
      </c>
      <c r="E1215" s="311" t="s">
        <v>28</v>
      </c>
      <c r="F1215" s="311" t="s">
        <v>28</v>
      </c>
      <c r="G1215" s="311" t="s">
        <v>28</v>
      </c>
      <c r="H1215" s="311" t="s">
        <v>28</v>
      </c>
      <c r="I1215" s="314"/>
      <c r="J1215" s="587"/>
    </row>
    <row r="1216" spans="1:10" ht="18" x14ac:dyDescent="0.3">
      <c r="A1216" s="624"/>
      <c r="B1216" s="586"/>
      <c r="C1216" s="580"/>
      <c r="D1216" s="66" t="s">
        <v>32</v>
      </c>
      <c r="E1216" s="311" t="s">
        <v>28</v>
      </c>
      <c r="F1216" s="311" t="s">
        <v>28</v>
      </c>
      <c r="G1216" s="311" t="s">
        <v>28</v>
      </c>
      <c r="H1216" s="311" t="s">
        <v>28</v>
      </c>
      <c r="I1216" s="314"/>
      <c r="J1216" s="587"/>
    </row>
    <row r="1217" spans="1:10" ht="18" x14ac:dyDescent="0.3">
      <c r="A1217" s="625"/>
      <c r="B1217" s="586"/>
      <c r="C1217" s="580"/>
      <c r="D1217" s="66" t="s">
        <v>33</v>
      </c>
      <c r="E1217" s="311" t="s">
        <v>28</v>
      </c>
      <c r="F1217" s="311" t="s">
        <v>28</v>
      </c>
      <c r="G1217" s="311" t="s">
        <v>28</v>
      </c>
      <c r="H1217" s="311" t="s">
        <v>28</v>
      </c>
      <c r="I1217" s="314"/>
      <c r="J1217" s="587"/>
    </row>
    <row r="1218" spans="1:10" ht="18.75" customHeight="1" x14ac:dyDescent="0.3">
      <c r="A1218" s="623"/>
      <c r="B1218" s="586" t="s">
        <v>462</v>
      </c>
      <c r="C1218" s="580" t="s">
        <v>463</v>
      </c>
      <c r="D1218" s="248" t="s">
        <v>27</v>
      </c>
      <c r="E1218" s="313">
        <v>2.8</v>
      </c>
      <c r="F1218" s="313">
        <v>0</v>
      </c>
      <c r="G1218" s="313">
        <v>2.8</v>
      </c>
      <c r="H1218" s="313">
        <v>0</v>
      </c>
      <c r="I1218" s="313">
        <v>0</v>
      </c>
      <c r="J1218" s="587" t="s">
        <v>461</v>
      </c>
    </row>
    <row r="1219" spans="1:10" ht="18" x14ac:dyDescent="0.3">
      <c r="A1219" s="624"/>
      <c r="B1219" s="586"/>
      <c r="C1219" s="580"/>
      <c r="D1219" s="66" t="s">
        <v>17</v>
      </c>
      <c r="E1219" s="312" t="s">
        <v>28</v>
      </c>
      <c r="F1219" s="311" t="s">
        <v>28</v>
      </c>
      <c r="G1219" s="311" t="s">
        <v>28</v>
      </c>
      <c r="H1219" s="311" t="s">
        <v>28</v>
      </c>
      <c r="I1219" s="314"/>
      <c r="J1219" s="587"/>
    </row>
    <row r="1220" spans="1:10" ht="18" x14ac:dyDescent="0.3">
      <c r="A1220" s="624"/>
      <c r="B1220" s="586"/>
      <c r="C1220" s="580"/>
      <c r="D1220" s="66" t="s">
        <v>29</v>
      </c>
      <c r="E1220" s="315"/>
      <c r="F1220" s="315"/>
      <c r="G1220" s="315"/>
      <c r="H1220" s="315"/>
      <c r="I1220" s="314"/>
      <c r="J1220" s="587"/>
    </row>
    <row r="1221" spans="1:10" ht="18" x14ac:dyDescent="0.3">
      <c r="A1221" s="624"/>
      <c r="B1221" s="586"/>
      <c r="C1221" s="580"/>
      <c r="D1221" s="66" t="s">
        <v>18</v>
      </c>
      <c r="E1221" s="315"/>
      <c r="F1221" s="315"/>
      <c r="G1221" s="315"/>
      <c r="H1221" s="315"/>
      <c r="I1221" s="314"/>
      <c r="J1221" s="587"/>
    </row>
    <row r="1222" spans="1:10" ht="18" x14ac:dyDescent="0.3">
      <c r="A1222" s="624"/>
      <c r="B1222" s="586"/>
      <c r="C1222" s="580"/>
      <c r="D1222" s="66" t="s">
        <v>19</v>
      </c>
      <c r="E1222" s="311" t="s">
        <v>28</v>
      </c>
      <c r="F1222" s="311" t="s">
        <v>28</v>
      </c>
      <c r="G1222" s="311" t="s">
        <v>28</v>
      </c>
      <c r="H1222" s="311" t="s">
        <v>28</v>
      </c>
      <c r="I1222" s="314"/>
      <c r="J1222" s="587"/>
    </row>
    <row r="1223" spans="1:10" ht="18" x14ac:dyDescent="0.3">
      <c r="A1223" s="624"/>
      <c r="B1223" s="586"/>
      <c r="C1223" s="580"/>
      <c r="D1223" s="66" t="s">
        <v>20</v>
      </c>
      <c r="E1223" s="311">
        <v>0.8</v>
      </c>
      <c r="F1223" s="311">
        <v>0</v>
      </c>
      <c r="G1223" s="311">
        <v>0.8</v>
      </c>
      <c r="H1223" s="311">
        <v>0</v>
      </c>
      <c r="I1223" s="314"/>
      <c r="J1223" s="587"/>
    </row>
    <row r="1224" spans="1:10" ht="18" x14ac:dyDescent="0.3">
      <c r="A1224" s="624"/>
      <c r="B1224" s="586"/>
      <c r="C1224" s="580"/>
      <c r="D1224" s="66" t="s">
        <v>21</v>
      </c>
      <c r="E1224" s="311">
        <v>0.4</v>
      </c>
      <c r="F1224" s="311">
        <v>0</v>
      </c>
      <c r="G1224" s="311">
        <v>0.4</v>
      </c>
      <c r="H1224" s="311">
        <v>0</v>
      </c>
      <c r="I1224" s="314"/>
      <c r="J1224" s="587"/>
    </row>
    <row r="1225" spans="1:10" ht="18" x14ac:dyDescent="0.3">
      <c r="A1225" s="624"/>
      <c r="B1225" s="586"/>
      <c r="C1225" s="580"/>
      <c r="D1225" s="66" t="s">
        <v>30</v>
      </c>
      <c r="E1225" s="311">
        <v>0.4</v>
      </c>
      <c r="F1225" s="311">
        <v>0</v>
      </c>
      <c r="G1225" s="311">
        <v>0.4</v>
      </c>
      <c r="H1225" s="311">
        <v>0</v>
      </c>
      <c r="I1225" s="314"/>
      <c r="J1225" s="587"/>
    </row>
    <row r="1226" spans="1:10" ht="18" x14ac:dyDescent="0.3">
      <c r="A1226" s="624"/>
      <c r="B1226" s="586"/>
      <c r="C1226" s="580"/>
      <c r="D1226" s="66" t="s">
        <v>31</v>
      </c>
      <c r="E1226" s="311">
        <v>0.4</v>
      </c>
      <c r="F1226" s="311">
        <v>0</v>
      </c>
      <c r="G1226" s="311">
        <v>0.4</v>
      </c>
      <c r="H1226" s="311">
        <v>0</v>
      </c>
      <c r="I1226" s="314"/>
      <c r="J1226" s="587"/>
    </row>
    <row r="1227" spans="1:10" ht="18" x14ac:dyDescent="0.3">
      <c r="A1227" s="624"/>
      <c r="B1227" s="586"/>
      <c r="C1227" s="580"/>
      <c r="D1227" s="66" t="s">
        <v>32</v>
      </c>
      <c r="E1227" s="311">
        <v>0.4</v>
      </c>
      <c r="F1227" s="311">
        <v>0</v>
      </c>
      <c r="G1227" s="311">
        <v>0.4</v>
      </c>
      <c r="H1227" s="311">
        <v>0</v>
      </c>
      <c r="I1227" s="314"/>
      <c r="J1227" s="587"/>
    </row>
    <row r="1228" spans="1:10" ht="18" x14ac:dyDescent="0.3">
      <c r="A1228" s="625"/>
      <c r="B1228" s="586"/>
      <c r="C1228" s="580"/>
      <c r="D1228" s="66" t="s">
        <v>33</v>
      </c>
      <c r="E1228" s="311">
        <v>0.4</v>
      </c>
      <c r="F1228" s="311">
        <v>0</v>
      </c>
      <c r="G1228" s="311">
        <v>0.4</v>
      </c>
      <c r="H1228" s="311">
        <v>0</v>
      </c>
      <c r="I1228" s="314"/>
      <c r="J1228" s="587"/>
    </row>
    <row r="1229" spans="1:10" ht="18.75" customHeight="1" x14ac:dyDescent="0.3">
      <c r="A1229" s="623"/>
      <c r="B1229" s="586" t="s">
        <v>464</v>
      </c>
      <c r="C1229" s="580" t="s">
        <v>465</v>
      </c>
      <c r="D1229" s="248" t="s">
        <v>27</v>
      </c>
      <c r="E1229" s="313">
        <v>1.5</v>
      </c>
      <c r="F1229" s="313">
        <v>0</v>
      </c>
      <c r="G1229" s="313">
        <v>1.5</v>
      </c>
      <c r="H1229" s="313">
        <v>0</v>
      </c>
      <c r="I1229" s="313">
        <v>0</v>
      </c>
      <c r="J1229" s="587" t="s">
        <v>461</v>
      </c>
    </row>
    <row r="1230" spans="1:10" ht="18" x14ac:dyDescent="0.3">
      <c r="A1230" s="624"/>
      <c r="B1230" s="586"/>
      <c r="C1230" s="580"/>
      <c r="D1230" s="66" t="s">
        <v>17</v>
      </c>
      <c r="E1230" s="312" t="s">
        <v>28</v>
      </c>
      <c r="F1230" s="311" t="s">
        <v>28</v>
      </c>
      <c r="G1230" s="311" t="s">
        <v>28</v>
      </c>
      <c r="H1230" s="311" t="s">
        <v>28</v>
      </c>
      <c r="I1230" s="314"/>
      <c r="J1230" s="587"/>
    </row>
    <row r="1231" spans="1:10" ht="18" x14ac:dyDescent="0.3">
      <c r="A1231" s="624"/>
      <c r="B1231" s="586"/>
      <c r="C1231" s="580"/>
      <c r="D1231" s="66" t="s">
        <v>29</v>
      </c>
      <c r="E1231" s="315"/>
      <c r="F1231" s="315"/>
      <c r="G1231" s="315"/>
      <c r="H1231" s="315"/>
      <c r="I1231" s="314"/>
      <c r="J1231" s="587"/>
    </row>
    <row r="1232" spans="1:10" ht="18" x14ac:dyDescent="0.3">
      <c r="A1232" s="624"/>
      <c r="B1232" s="586"/>
      <c r="C1232" s="580"/>
      <c r="D1232" s="66" t="s">
        <v>18</v>
      </c>
      <c r="E1232" s="315"/>
      <c r="F1232" s="315"/>
      <c r="G1232" s="315"/>
      <c r="H1232" s="315"/>
      <c r="I1232" s="314"/>
      <c r="J1232" s="587"/>
    </row>
    <row r="1233" spans="1:10" ht="18" x14ac:dyDescent="0.3">
      <c r="A1233" s="624"/>
      <c r="B1233" s="586"/>
      <c r="C1233" s="580"/>
      <c r="D1233" s="66" t="s">
        <v>19</v>
      </c>
      <c r="E1233" s="311">
        <v>0.5</v>
      </c>
      <c r="F1233" s="311">
        <v>0</v>
      </c>
      <c r="G1233" s="311">
        <v>0.5</v>
      </c>
      <c r="H1233" s="311">
        <v>0</v>
      </c>
      <c r="I1233" s="314"/>
      <c r="J1233" s="587"/>
    </row>
    <row r="1234" spans="1:10" ht="18" x14ac:dyDescent="0.3">
      <c r="A1234" s="624"/>
      <c r="B1234" s="586"/>
      <c r="C1234" s="580"/>
      <c r="D1234" s="66" t="s">
        <v>20</v>
      </c>
      <c r="E1234" s="311">
        <v>0.5</v>
      </c>
      <c r="F1234" s="311">
        <v>0</v>
      </c>
      <c r="G1234" s="311">
        <v>0.5</v>
      </c>
      <c r="H1234" s="311">
        <v>0</v>
      </c>
      <c r="I1234" s="314"/>
      <c r="J1234" s="587"/>
    </row>
    <row r="1235" spans="1:10" ht="18" x14ac:dyDescent="0.3">
      <c r="A1235" s="624"/>
      <c r="B1235" s="586"/>
      <c r="C1235" s="580"/>
      <c r="D1235" s="66" t="s">
        <v>21</v>
      </c>
      <c r="E1235" s="311">
        <v>0.5</v>
      </c>
      <c r="F1235" s="311">
        <v>0</v>
      </c>
      <c r="G1235" s="311">
        <v>0.5</v>
      </c>
      <c r="H1235" s="311">
        <v>0</v>
      </c>
      <c r="I1235" s="314"/>
      <c r="J1235" s="587"/>
    </row>
    <row r="1236" spans="1:10" ht="18" x14ac:dyDescent="0.3">
      <c r="A1236" s="624"/>
      <c r="B1236" s="586"/>
      <c r="C1236" s="580"/>
      <c r="D1236" s="66" t="s">
        <v>30</v>
      </c>
      <c r="E1236" s="311" t="s">
        <v>28</v>
      </c>
      <c r="F1236" s="311" t="s">
        <v>28</v>
      </c>
      <c r="G1236" s="311" t="s">
        <v>28</v>
      </c>
      <c r="H1236" s="311" t="s">
        <v>28</v>
      </c>
      <c r="I1236" s="314"/>
      <c r="J1236" s="587"/>
    </row>
    <row r="1237" spans="1:10" ht="18" x14ac:dyDescent="0.3">
      <c r="A1237" s="624"/>
      <c r="B1237" s="586"/>
      <c r="C1237" s="580"/>
      <c r="D1237" s="66" t="s">
        <v>31</v>
      </c>
      <c r="E1237" s="311" t="s">
        <v>28</v>
      </c>
      <c r="F1237" s="311" t="s">
        <v>28</v>
      </c>
      <c r="G1237" s="311" t="s">
        <v>28</v>
      </c>
      <c r="H1237" s="311" t="s">
        <v>28</v>
      </c>
      <c r="I1237" s="314"/>
      <c r="J1237" s="587"/>
    </row>
    <row r="1238" spans="1:10" ht="18" x14ac:dyDescent="0.3">
      <c r="A1238" s="624"/>
      <c r="B1238" s="586"/>
      <c r="C1238" s="580"/>
      <c r="D1238" s="66" t="s">
        <v>32</v>
      </c>
      <c r="E1238" s="311" t="s">
        <v>28</v>
      </c>
      <c r="F1238" s="311" t="s">
        <v>28</v>
      </c>
      <c r="G1238" s="311" t="s">
        <v>28</v>
      </c>
      <c r="H1238" s="311" t="s">
        <v>28</v>
      </c>
      <c r="I1238" s="314"/>
      <c r="J1238" s="587"/>
    </row>
    <row r="1239" spans="1:10" ht="18" x14ac:dyDescent="0.3">
      <c r="A1239" s="625"/>
      <c r="B1239" s="586"/>
      <c r="C1239" s="580"/>
      <c r="D1239" s="66" t="s">
        <v>33</v>
      </c>
      <c r="E1239" s="311" t="s">
        <v>28</v>
      </c>
      <c r="F1239" s="311" t="s">
        <v>28</v>
      </c>
      <c r="G1239" s="311" t="s">
        <v>28</v>
      </c>
      <c r="H1239" s="311" t="s">
        <v>28</v>
      </c>
      <c r="I1239" s="314"/>
      <c r="J1239" s="587"/>
    </row>
    <row r="1240" spans="1:10" ht="18.75" customHeight="1" x14ac:dyDescent="0.3">
      <c r="A1240" s="623"/>
      <c r="B1240" s="580" t="s">
        <v>466</v>
      </c>
      <c r="C1240" s="580" t="s">
        <v>467</v>
      </c>
      <c r="D1240" s="248" t="s">
        <v>27</v>
      </c>
      <c r="E1240" s="313">
        <v>22</v>
      </c>
      <c r="F1240" s="313">
        <v>0</v>
      </c>
      <c r="G1240" s="313">
        <v>22</v>
      </c>
      <c r="H1240" s="313">
        <v>0</v>
      </c>
      <c r="I1240" s="313">
        <v>0</v>
      </c>
      <c r="J1240" s="588" t="s">
        <v>28</v>
      </c>
    </row>
    <row r="1241" spans="1:10" ht="18" x14ac:dyDescent="0.3">
      <c r="A1241" s="624"/>
      <c r="B1241" s="580"/>
      <c r="C1241" s="580"/>
      <c r="D1241" s="66" t="s">
        <v>17</v>
      </c>
      <c r="E1241" s="312" t="s">
        <v>28</v>
      </c>
      <c r="F1241" s="311" t="s">
        <v>28</v>
      </c>
      <c r="G1241" s="311" t="s">
        <v>28</v>
      </c>
      <c r="H1241" s="311" t="s">
        <v>28</v>
      </c>
      <c r="I1241" s="316"/>
      <c r="J1241" s="588"/>
    </row>
    <row r="1242" spans="1:10" ht="18" x14ac:dyDescent="0.3">
      <c r="A1242" s="624"/>
      <c r="B1242" s="580"/>
      <c r="C1242" s="580"/>
      <c r="D1242" s="66" t="s">
        <v>29</v>
      </c>
      <c r="E1242" s="311">
        <v>0</v>
      </c>
      <c r="F1242" s="311">
        <v>0</v>
      </c>
      <c r="G1242" s="311">
        <v>0</v>
      </c>
      <c r="H1242" s="311">
        <v>0</v>
      </c>
      <c r="I1242" s="316"/>
      <c r="J1242" s="588"/>
    </row>
    <row r="1243" spans="1:10" ht="18" x14ac:dyDescent="0.3">
      <c r="A1243" s="624"/>
      <c r="B1243" s="580"/>
      <c r="C1243" s="580"/>
      <c r="D1243" s="66" t="s">
        <v>18</v>
      </c>
      <c r="E1243" s="311">
        <v>22</v>
      </c>
      <c r="F1243" s="311" t="s">
        <v>28</v>
      </c>
      <c r="G1243" s="311">
        <v>22</v>
      </c>
      <c r="H1243" s="311" t="s">
        <v>28</v>
      </c>
      <c r="I1243" s="316"/>
      <c r="J1243" s="588"/>
    </row>
    <row r="1244" spans="1:10" ht="18" x14ac:dyDescent="0.3">
      <c r="A1244" s="624"/>
      <c r="B1244" s="580"/>
      <c r="C1244" s="580"/>
      <c r="D1244" s="66" t="s">
        <v>19</v>
      </c>
      <c r="E1244" s="311">
        <v>0</v>
      </c>
      <c r="F1244" s="311">
        <v>0</v>
      </c>
      <c r="G1244" s="311">
        <v>0</v>
      </c>
      <c r="H1244" s="311">
        <v>0</v>
      </c>
      <c r="I1244" s="316"/>
      <c r="J1244" s="588"/>
    </row>
    <row r="1245" spans="1:10" ht="18" x14ac:dyDescent="0.3">
      <c r="A1245" s="624"/>
      <c r="B1245" s="580"/>
      <c r="C1245" s="580"/>
      <c r="D1245" s="66" t="s">
        <v>20</v>
      </c>
      <c r="E1245" s="311">
        <v>0</v>
      </c>
      <c r="F1245" s="311" t="s">
        <v>28</v>
      </c>
      <c r="G1245" s="311">
        <v>0</v>
      </c>
      <c r="H1245" s="311">
        <v>0</v>
      </c>
      <c r="I1245" s="316"/>
      <c r="J1245" s="588"/>
    </row>
    <row r="1246" spans="1:10" ht="18" x14ac:dyDescent="0.3">
      <c r="A1246" s="624"/>
      <c r="B1246" s="580"/>
      <c r="C1246" s="580"/>
      <c r="D1246" s="66" t="s">
        <v>21</v>
      </c>
      <c r="E1246" s="311">
        <v>0</v>
      </c>
      <c r="F1246" s="311">
        <v>0</v>
      </c>
      <c r="G1246" s="311">
        <v>0</v>
      </c>
      <c r="H1246" s="311">
        <v>0</v>
      </c>
      <c r="I1246" s="316"/>
      <c r="J1246" s="588"/>
    </row>
    <row r="1247" spans="1:10" ht="18" x14ac:dyDescent="0.3">
      <c r="A1247" s="624"/>
      <c r="B1247" s="580"/>
      <c r="C1247" s="580"/>
      <c r="D1247" s="66" t="s">
        <v>30</v>
      </c>
      <c r="E1247" s="311">
        <v>0</v>
      </c>
      <c r="F1247" s="311">
        <v>0</v>
      </c>
      <c r="G1247" s="311">
        <v>0</v>
      </c>
      <c r="H1247" s="311">
        <v>0</v>
      </c>
      <c r="I1247" s="316"/>
      <c r="J1247" s="588"/>
    </row>
    <row r="1248" spans="1:10" ht="18" x14ac:dyDescent="0.3">
      <c r="A1248" s="624"/>
      <c r="B1248" s="580"/>
      <c r="C1248" s="580"/>
      <c r="D1248" s="66" t="s">
        <v>31</v>
      </c>
      <c r="E1248" s="311">
        <v>0</v>
      </c>
      <c r="F1248" s="311">
        <v>0</v>
      </c>
      <c r="G1248" s="311">
        <v>0</v>
      </c>
      <c r="H1248" s="311">
        <v>0</v>
      </c>
      <c r="I1248" s="316"/>
      <c r="J1248" s="588"/>
    </row>
    <row r="1249" spans="1:10" ht="18" x14ac:dyDescent="0.3">
      <c r="A1249" s="624"/>
      <c r="B1249" s="580"/>
      <c r="C1249" s="580"/>
      <c r="D1249" s="66" t="s">
        <v>32</v>
      </c>
      <c r="E1249" s="311">
        <v>0</v>
      </c>
      <c r="F1249" s="311">
        <v>0</v>
      </c>
      <c r="G1249" s="311">
        <v>0</v>
      </c>
      <c r="H1249" s="311">
        <v>0</v>
      </c>
      <c r="I1249" s="316"/>
      <c r="J1249" s="588"/>
    </row>
    <row r="1250" spans="1:10" ht="18" x14ac:dyDescent="0.3">
      <c r="A1250" s="625"/>
      <c r="B1250" s="580"/>
      <c r="C1250" s="580"/>
      <c r="D1250" s="66" t="s">
        <v>33</v>
      </c>
      <c r="E1250" s="311">
        <v>0</v>
      </c>
      <c r="F1250" s="311">
        <v>0</v>
      </c>
      <c r="G1250" s="311">
        <v>0</v>
      </c>
      <c r="H1250" s="311">
        <v>0</v>
      </c>
      <c r="I1250" s="316"/>
      <c r="J1250" s="588"/>
    </row>
    <row r="1251" spans="1:10" ht="18.75" customHeight="1" x14ac:dyDescent="0.3">
      <c r="A1251" s="620"/>
      <c r="B1251" s="580" t="s">
        <v>473</v>
      </c>
      <c r="C1251" s="580" t="s">
        <v>467</v>
      </c>
      <c r="D1251" s="248" t="s">
        <v>27</v>
      </c>
      <c r="E1251" s="317">
        <v>4.5</v>
      </c>
      <c r="F1251" s="313">
        <v>0</v>
      </c>
      <c r="G1251" s="313">
        <v>4.5</v>
      </c>
      <c r="H1251" s="313">
        <v>0</v>
      </c>
      <c r="I1251" s="313">
        <v>0</v>
      </c>
      <c r="J1251" s="589"/>
    </row>
    <row r="1252" spans="1:10" ht="18" x14ac:dyDescent="0.3">
      <c r="A1252" s="621"/>
      <c r="B1252" s="580"/>
      <c r="C1252" s="580"/>
      <c r="D1252" s="66" t="s">
        <v>17</v>
      </c>
      <c r="E1252" s="311" t="s">
        <v>28</v>
      </c>
      <c r="F1252" s="311" t="s">
        <v>28</v>
      </c>
      <c r="G1252" s="311" t="s">
        <v>28</v>
      </c>
      <c r="H1252" s="311" t="s">
        <v>28</v>
      </c>
      <c r="I1252" s="316"/>
      <c r="J1252" s="589"/>
    </row>
    <row r="1253" spans="1:10" ht="18" x14ac:dyDescent="0.3">
      <c r="A1253" s="621"/>
      <c r="B1253" s="580"/>
      <c r="C1253" s="580"/>
      <c r="D1253" s="66" t="s">
        <v>29</v>
      </c>
      <c r="E1253" s="311">
        <v>0</v>
      </c>
      <c r="F1253" s="311">
        <v>0</v>
      </c>
      <c r="G1253" s="311">
        <v>0</v>
      </c>
      <c r="H1253" s="311">
        <v>0</v>
      </c>
      <c r="I1253" s="316"/>
      <c r="J1253" s="589"/>
    </row>
    <row r="1254" spans="1:10" ht="18" x14ac:dyDescent="0.3">
      <c r="A1254" s="621"/>
      <c r="B1254" s="580"/>
      <c r="C1254" s="580"/>
      <c r="D1254" s="66" t="s">
        <v>18</v>
      </c>
      <c r="E1254" s="311">
        <v>4.5</v>
      </c>
      <c r="F1254" s="311">
        <v>0</v>
      </c>
      <c r="G1254" s="311">
        <v>4.5</v>
      </c>
      <c r="H1254" s="311">
        <v>0</v>
      </c>
      <c r="I1254" s="316"/>
      <c r="J1254" s="589"/>
    </row>
    <row r="1255" spans="1:10" ht="18" x14ac:dyDescent="0.3">
      <c r="A1255" s="621"/>
      <c r="B1255" s="580"/>
      <c r="C1255" s="580"/>
      <c r="D1255" s="66" t="s">
        <v>19</v>
      </c>
      <c r="E1255" s="311">
        <v>0</v>
      </c>
      <c r="F1255" s="311">
        <v>0</v>
      </c>
      <c r="G1255" s="311">
        <v>0</v>
      </c>
      <c r="H1255" s="311">
        <v>0</v>
      </c>
      <c r="I1255" s="316"/>
      <c r="J1255" s="589"/>
    </row>
    <row r="1256" spans="1:10" ht="18" x14ac:dyDescent="0.3">
      <c r="A1256" s="621"/>
      <c r="B1256" s="580"/>
      <c r="C1256" s="580"/>
      <c r="D1256" s="66" t="s">
        <v>20</v>
      </c>
      <c r="E1256" s="311">
        <v>0</v>
      </c>
      <c r="F1256" s="311">
        <v>0</v>
      </c>
      <c r="G1256" s="311">
        <v>0</v>
      </c>
      <c r="H1256" s="311">
        <v>0</v>
      </c>
      <c r="I1256" s="316"/>
      <c r="J1256" s="589"/>
    </row>
    <row r="1257" spans="1:10" ht="18" x14ac:dyDescent="0.3">
      <c r="A1257" s="621"/>
      <c r="B1257" s="580"/>
      <c r="C1257" s="580"/>
      <c r="D1257" s="66" t="s">
        <v>21</v>
      </c>
      <c r="E1257" s="311">
        <v>0</v>
      </c>
      <c r="F1257" s="311">
        <v>0</v>
      </c>
      <c r="G1257" s="311">
        <v>0</v>
      </c>
      <c r="H1257" s="311">
        <v>0</v>
      </c>
      <c r="I1257" s="316"/>
      <c r="J1257" s="589"/>
    </row>
    <row r="1258" spans="1:10" ht="18" x14ac:dyDescent="0.3">
      <c r="A1258" s="621"/>
      <c r="B1258" s="580"/>
      <c r="C1258" s="580"/>
      <c r="D1258" s="66" t="s">
        <v>30</v>
      </c>
      <c r="E1258" s="311">
        <v>0</v>
      </c>
      <c r="F1258" s="311">
        <v>0</v>
      </c>
      <c r="G1258" s="311">
        <v>0</v>
      </c>
      <c r="H1258" s="311">
        <v>0</v>
      </c>
      <c r="I1258" s="316"/>
      <c r="J1258" s="589"/>
    </row>
    <row r="1259" spans="1:10" ht="18" x14ac:dyDescent="0.3">
      <c r="A1259" s="621"/>
      <c r="B1259" s="580"/>
      <c r="C1259" s="580"/>
      <c r="D1259" s="66" t="s">
        <v>31</v>
      </c>
      <c r="E1259" s="311">
        <v>0</v>
      </c>
      <c r="F1259" s="311">
        <v>0</v>
      </c>
      <c r="G1259" s="311">
        <v>0</v>
      </c>
      <c r="H1259" s="311">
        <v>0</v>
      </c>
      <c r="I1259" s="316"/>
      <c r="J1259" s="589"/>
    </row>
    <row r="1260" spans="1:10" ht="18" x14ac:dyDescent="0.3">
      <c r="A1260" s="621"/>
      <c r="B1260" s="580"/>
      <c r="C1260" s="580"/>
      <c r="D1260" s="66" t="s">
        <v>32</v>
      </c>
      <c r="E1260" s="311">
        <v>0</v>
      </c>
      <c r="F1260" s="311">
        <v>0</v>
      </c>
      <c r="G1260" s="311">
        <v>0</v>
      </c>
      <c r="H1260" s="311">
        <v>0</v>
      </c>
      <c r="I1260" s="316"/>
      <c r="J1260" s="589"/>
    </row>
    <row r="1261" spans="1:10" ht="18" x14ac:dyDescent="0.3">
      <c r="A1261" s="622"/>
      <c r="B1261" s="580"/>
      <c r="C1261" s="580"/>
      <c r="D1261" s="66" t="s">
        <v>33</v>
      </c>
      <c r="E1261" s="311">
        <v>0</v>
      </c>
      <c r="F1261" s="311">
        <v>0</v>
      </c>
      <c r="G1261" s="311">
        <v>0</v>
      </c>
      <c r="H1261" s="311">
        <v>0</v>
      </c>
      <c r="I1261" s="316"/>
      <c r="J1261" s="589"/>
    </row>
    <row r="1262" spans="1:10" ht="18.75" customHeight="1" x14ac:dyDescent="0.3">
      <c r="A1262" s="402" t="s">
        <v>28</v>
      </c>
      <c r="B1262" s="591" t="s">
        <v>468</v>
      </c>
      <c r="C1262" s="591"/>
      <c r="D1262" s="318" t="s">
        <v>27</v>
      </c>
      <c r="E1262" s="319">
        <f>E1264+E1265+E1266+E1267+E1268+E1269+E1270+E1271+E1272</f>
        <v>217.67999999999992</v>
      </c>
      <c r="F1262" s="319">
        <f>F1251+F1240+F1229+F1218+F1207+F1196+F1185+F1174+F1163+F1152+F1141+F1130</f>
        <v>0.8</v>
      </c>
      <c r="G1262" s="319">
        <f>G1251+G1240+G1229+G1218+G1207+G1196+G1185+G1174+G1163+G1152+G1141+G1130</f>
        <v>216.88000000000002</v>
      </c>
      <c r="H1262" s="319">
        <f>H1251+H1240+H1229+H1218+H1207+H1196+H1185+H1174+H1163+H1152+H1141+H1130</f>
        <v>0</v>
      </c>
      <c r="I1262" s="319">
        <f>I1251+I1240+I1229+I1218+I1207+I1196+I1185+I1174+I1163+I1152+I1141+I1130</f>
        <v>0</v>
      </c>
      <c r="J1262" s="592"/>
    </row>
    <row r="1263" spans="1:10" ht="18" x14ac:dyDescent="0.3">
      <c r="A1263" s="402"/>
      <c r="B1263" s="591"/>
      <c r="C1263" s="591"/>
      <c r="D1263" s="318" t="s">
        <v>17</v>
      </c>
      <c r="E1263" s="319" t="s">
        <v>28</v>
      </c>
      <c r="F1263" s="319" t="s">
        <v>28</v>
      </c>
      <c r="G1263" s="319" t="s">
        <v>28</v>
      </c>
      <c r="H1263" s="320" t="s">
        <v>28</v>
      </c>
      <c r="I1263" s="321"/>
      <c r="J1263" s="592"/>
    </row>
    <row r="1264" spans="1:10" ht="17.25" customHeight="1" x14ac:dyDescent="0.3">
      <c r="A1264" s="402"/>
      <c r="B1264" s="591"/>
      <c r="C1264" s="591"/>
      <c r="D1264" s="318" t="s">
        <v>29</v>
      </c>
      <c r="E1264" s="319">
        <f>E1253+E1242+E1176+E1165</f>
        <v>3</v>
      </c>
      <c r="F1264" s="319">
        <f>F1253+F1242+F1176+F1165</f>
        <v>0</v>
      </c>
      <c r="G1264" s="319">
        <f>G1253+G1242+G1176+G1165</f>
        <v>3</v>
      </c>
      <c r="H1264" s="319">
        <f>H1253+H1242+H1176+H1165</f>
        <v>0</v>
      </c>
      <c r="I1264" s="319">
        <f>I1253+I1242+I1176+I1165</f>
        <v>0</v>
      </c>
      <c r="J1264" s="592"/>
    </row>
    <row r="1265" spans="1:10" ht="18" x14ac:dyDescent="0.3">
      <c r="A1265" s="402"/>
      <c r="B1265" s="591"/>
      <c r="C1265" s="591"/>
      <c r="D1265" s="318" t="s">
        <v>18</v>
      </c>
      <c r="E1265" s="319">
        <f>E1254+E1243+E1188+E1177+E1166+E1155+E1133</f>
        <v>52.989999999999988</v>
      </c>
      <c r="F1265" s="319">
        <v>0</v>
      </c>
      <c r="G1265" s="319">
        <f>G1254+G1243+G1188+G1177+G1166+G1155+G1133</f>
        <v>52.989999999999988</v>
      </c>
      <c r="H1265" s="319">
        <v>0</v>
      </c>
      <c r="I1265" s="319">
        <v>0</v>
      </c>
      <c r="J1265" s="592"/>
    </row>
    <row r="1266" spans="1:10" ht="18.75" customHeight="1" x14ac:dyDescent="0.3">
      <c r="A1266" s="402"/>
      <c r="B1266" s="591"/>
      <c r="C1266" s="591"/>
      <c r="D1266" s="318" t="s">
        <v>19</v>
      </c>
      <c r="E1266" s="319">
        <f>E1255+E1244+E1233+E1211+E1189+E1178+E1167+E1145</f>
        <v>21.67</v>
      </c>
      <c r="F1266" s="319">
        <f>F1255+F1244+F1233+F1211+F1189+F1178+F1167+F1145</f>
        <v>0.8</v>
      </c>
      <c r="G1266" s="319">
        <f>G1255+G1244+G1233+G1211+G1189+G1178+G1167+G1145</f>
        <v>20.87</v>
      </c>
      <c r="H1266" s="319">
        <f>H1255+H1244+H1233+H1211+H1189+H1178+H1167+H1145</f>
        <v>0</v>
      </c>
      <c r="I1266" s="319">
        <f>I1255+I1244+I1233+I1211+I1189+I1178+I1167+I1145</f>
        <v>0</v>
      </c>
      <c r="J1266" s="592"/>
    </row>
    <row r="1267" spans="1:10" ht="18" x14ac:dyDescent="0.3">
      <c r="A1267" s="402"/>
      <c r="B1267" s="591"/>
      <c r="C1267" s="591"/>
      <c r="D1267" s="318" t="s">
        <v>20</v>
      </c>
      <c r="E1267" s="319">
        <f>E1256+E1245+E1234+E1223+E1201+E1190+E1179+E1168</f>
        <v>66.169999999999987</v>
      </c>
      <c r="F1267" s="319">
        <v>0</v>
      </c>
      <c r="G1267" s="319">
        <f>G1256+G1245+G1234+G1223+G1201+G1190+G1179+G1168</f>
        <v>66.169999999999987</v>
      </c>
      <c r="H1267" s="319">
        <f>H1256+H1245+H1234+H1223+H1201+H1190+H1179+H1168</f>
        <v>0</v>
      </c>
      <c r="I1267" s="319">
        <f>I1256+I1245+I1234+I1223+I1201+I1190+I1179+I1168</f>
        <v>0</v>
      </c>
      <c r="J1267" s="592"/>
    </row>
    <row r="1268" spans="1:10" ht="18" x14ac:dyDescent="0.3">
      <c r="A1268" s="402"/>
      <c r="B1268" s="591"/>
      <c r="C1268" s="591"/>
      <c r="D1268" s="318" t="s">
        <v>21</v>
      </c>
      <c r="E1268" s="319">
        <f>E1257+E1246+E1235+E1224+E1191</f>
        <v>15.17</v>
      </c>
      <c r="F1268" s="319">
        <f>F1257+F1246+F1235+F1224+F1191</f>
        <v>0</v>
      </c>
      <c r="G1268" s="319">
        <f>G1257+G1246+G1235+G1224+G1191</f>
        <v>15.17</v>
      </c>
      <c r="H1268" s="319">
        <f>H1257+H1246+H1235+H1224+H1191</f>
        <v>0</v>
      </c>
      <c r="I1268" s="319">
        <f>I1257+I1246+I1235+I1224+I1191</f>
        <v>0</v>
      </c>
      <c r="J1268" s="592"/>
    </row>
    <row r="1269" spans="1:10" ht="18" x14ac:dyDescent="0.3">
      <c r="A1269" s="402"/>
      <c r="B1269" s="591"/>
      <c r="C1269" s="591"/>
      <c r="D1269" s="318" t="s">
        <v>30</v>
      </c>
      <c r="E1269" s="319">
        <f>E1258+E1247+E1225+E1192</f>
        <v>14.67</v>
      </c>
      <c r="F1269" s="319">
        <f>F1258+F1247+F1225+F1192</f>
        <v>0</v>
      </c>
      <c r="G1269" s="319">
        <f>G1258+G1247+G1225+G1192</f>
        <v>14.67</v>
      </c>
      <c r="H1269" s="319">
        <f>H1258+H1247+H1225+H1192</f>
        <v>0</v>
      </c>
      <c r="I1269" s="319">
        <f>I1258+I1247+I1225+I1192</f>
        <v>0</v>
      </c>
      <c r="J1269" s="592"/>
    </row>
    <row r="1270" spans="1:10" ht="18" x14ac:dyDescent="0.3">
      <c r="A1270" s="402"/>
      <c r="B1270" s="591"/>
      <c r="C1270" s="591"/>
      <c r="D1270" s="318" t="s">
        <v>31</v>
      </c>
      <c r="E1270" s="319">
        <f>E1248+E1226+E1193</f>
        <v>14.67</v>
      </c>
      <c r="F1270" s="319">
        <f>F1248+F1226+F1193</f>
        <v>0</v>
      </c>
      <c r="G1270" s="319">
        <f>G1248+G1226+G1193</f>
        <v>14.67</v>
      </c>
      <c r="H1270" s="319">
        <f>H1248+H1226+H1193</f>
        <v>0</v>
      </c>
      <c r="I1270" s="319">
        <f>I1248+I1226+I1193</f>
        <v>0</v>
      </c>
      <c r="J1270" s="592"/>
    </row>
    <row r="1271" spans="1:10" ht="18" x14ac:dyDescent="0.3">
      <c r="A1271" s="402"/>
      <c r="B1271" s="591"/>
      <c r="C1271" s="591"/>
      <c r="D1271" s="318" t="s">
        <v>32</v>
      </c>
      <c r="E1271" s="319">
        <f>E1260+E1227+E1194</f>
        <v>14.67</v>
      </c>
      <c r="F1271" s="319">
        <f>F1260+F1227+F1194</f>
        <v>0</v>
      </c>
      <c r="G1271" s="319">
        <f>G1260+G1227+G1194</f>
        <v>14.67</v>
      </c>
      <c r="H1271" s="319">
        <f>H1260+H1227+H1194</f>
        <v>0</v>
      </c>
      <c r="I1271" s="319">
        <f>I1260+I1227+I1194</f>
        <v>0</v>
      </c>
      <c r="J1271" s="592"/>
    </row>
    <row r="1272" spans="1:10" ht="18" x14ac:dyDescent="0.3">
      <c r="A1272" s="402"/>
      <c r="B1272" s="591"/>
      <c r="C1272" s="591"/>
      <c r="D1272" s="318" t="s">
        <v>33</v>
      </c>
      <c r="E1272" s="319">
        <f>E1228+E1195</f>
        <v>14.67</v>
      </c>
      <c r="F1272" s="319">
        <f>F1228+F1195</f>
        <v>0</v>
      </c>
      <c r="G1272" s="319">
        <f>G1228+G1195</f>
        <v>14.67</v>
      </c>
      <c r="H1272" s="319">
        <f>H1228+H1195</f>
        <v>0</v>
      </c>
      <c r="I1272" s="319">
        <f>I1228+I1195</f>
        <v>0</v>
      </c>
      <c r="J1272" s="592"/>
    </row>
    <row r="1273" spans="1:10" ht="21.75" customHeight="1" x14ac:dyDescent="0.3">
      <c r="A1273" s="403"/>
      <c r="B1273" s="323" t="s">
        <v>523</v>
      </c>
      <c r="C1273" s="323"/>
      <c r="D1273" s="323"/>
      <c r="E1273" s="323"/>
      <c r="F1273" s="323"/>
      <c r="G1273" s="323"/>
      <c r="H1273" s="323"/>
      <c r="I1273" s="323"/>
      <c r="J1273" s="323"/>
    </row>
    <row r="1274" spans="1:10" ht="18.75" customHeight="1" x14ac:dyDescent="0.3">
      <c r="A1274" s="599"/>
      <c r="B1274" s="593" t="s">
        <v>469</v>
      </c>
      <c r="C1274" s="580" t="s">
        <v>470</v>
      </c>
      <c r="D1274" s="248" t="s">
        <v>29</v>
      </c>
      <c r="E1274" s="313">
        <f>E1276</f>
        <v>22.8</v>
      </c>
      <c r="F1274" s="313">
        <f>F1276</f>
        <v>0</v>
      </c>
      <c r="G1274" s="313">
        <f>G1276</f>
        <v>0</v>
      </c>
      <c r="H1274" s="313">
        <f>H1276</f>
        <v>22.8</v>
      </c>
      <c r="I1274" s="313">
        <f>I1276</f>
        <v>0</v>
      </c>
      <c r="J1274" s="324"/>
    </row>
    <row r="1275" spans="1:10" ht="18" x14ac:dyDescent="0.3">
      <c r="A1275" s="599"/>
      <c r="B1275" s="593"/>
      <c r="C1275" s="580"/>
      <c r="D1275" s="66" t="s">
        <v>17</v>
      </c>
      <c r="E1275" s="312" t="s">
        <v>28</v>
      </c>
      <c r="F1275" s="312" t="s">
        <v>28</v>
      </c>
      <c r="G1275" s="312" t="s">
        <v>28</v>
      </c>
      <c r="H1275" s="311" t="s">
        <v>28</v>
      </c>
      <c r="I1275" s="325"/>
      <c r="J1275" s="324"/>
    </row>
    <row r="1276" spans="1:10" ht="18" x14ac:dyDescent="0.3">
      <c r="A1276" s="599"/>
      <c r="B1276" s="593"/>
      <c r="C1276" s="580"/>
      <c r="D1276" s="66" t="s">
        <v>29</v>
      </c>
      <c r="E1276" s="311">
        <f>F1276+G1276+H1276</f>
        <v>22.8</v>
      </c>
      <c r="F1276" s="311">
        <v>0</v>
      </c>
      <c r="G1276" s="311">
        <v>0</v>
      </c>
      <c r="H1276" s="311">
        <v>22.8</v>
      </c>
      <c r="I1276" s="325">
        <v>0</v>
      </c>
      <c r="J1276" s="309"/>
    </row>
    <row r="1277" spans="1:10" ht="187.5" customHeight="1" x14ac:dyDescent="0.3">
      <c r="A1277" s="597"/>
      <c r="B1277" s="594" t="s">
        <v>471</v>
      </c>
      <c r="C1277" s="595"/>
      <c r="D1277" s="326" t="s">
        <v>29</v>
      </c>
      <c r="E1277" s="327">
        <f>E1279</f>
        <v>22.8</v>
      </c>
      <c r="F1277" s="327">
        <f>F1279</f>
        <v>0</v>
      </c>
      <c r="G1277" s="327">
        <f>G1279</f>
        <v>0</v>
      </c>
      <c r="H1277" s="327">
        <f>H1279</f>
        <v>22.8</v>
      </c>
      <c r="I1277" s="327">
        <f>I1279</f>
        <v>0</v>
      </c>
      <c r="J1277" s="322"/>
    </row>
    <row r="1278" spans="1:10" ht="18" x14ac:dyDescent="0.3">
      <c r="A1278" s="597"/>
      <c r="B1278" s="594"/>
      <c r="C1278" s="595"/>
      <c r="D1278" s="326" t="s">
        <v>17</v>
      </c>
      <c r="E1278" s="327" t="s">
        <v>28</v>
      </c>
      <c r="F1278" s="327" t="s">
        <v>28</v>
      </c>
      <c r="G1278" s="327" t="s">
        <v>28</v>
      </c>
      <c r="H1278" s="327" t="s">
        <v>28</v>
      </c>
      <c r="I1278" s="322"/>
      <c r="J1278" s="322"/>
    </row>
    <row r="1279" spans="1:10" ht="18" x14ac:dyDescent="0.3">
      <c r="A1279" s="598"/>
      <c r="B1279" s="594"/>
      <c r="C1279" s="595"/>
      <c r="D1279" s="326" t="s">
        <v>29</v>
      </c>
      <c r="E1279" s="327">
        <f>F1279+G1279+H1279</f>
        <v>22.8</v>
      </c>
      <c r="F1279" s="327">
        <v>0</v>
      </c>
      <c r="G1279" s="327">
        <v>0</v>
      </c>
      <c r="H1279" s="327">
        <v>22.8</v>
      </c>
      <c r="I1279" s="327">
        <v>0</v>
      </c>
      <c r="J1279" s="322"/>
    </row>
    <row r="1280" spans="1:10" ht="15.75" customHeight="1" x14ac:dyDescent="0.3">
      <c r="A1280" s="316"/>
    </row>
    <row r="1281" spans="1:9" ht="18.75" customHeight="1" x14ac:dyDescent="0.3">
      <c r="A1281" s="600"/>
      <c r="B1281" s="596" t="s">
        <v>472</v>
      </c>
      <c r="C1281" s="596"/>
      <c r="D1281" s="328" t="s">
        <v>27</v>
      </c>
      <c r="E1281" s="329">
        <f>E1283+E1284+E1285+E1286+E1287+E1288+E1289+E1290+E1291+E1292</f>
        <v>19093.754489999999</v>
      </c>
      <c r="F1281" s="329">
        <f>F1277+F1262+F1091+F972+F897+F852+F572+F500+F440+F13</f>
        <v>3504.6283100000001</v>
      </c>
      <c r="G1281" s="329">
        <f>G1277+G1262+G1091+G972+G897+G852+G572+G500+G440+G13</f>
        <v>13191.830800000002</v>
      </c>
      <c r="H1281" s="329">
        <f>H1277+H1262+H1091+H972+H897+H852+H572+H500+H440+H13</f>
        <v>537.29538000000002</v>
      </c>
      <c r="I1281" s="329">
        <f>I1277+I1262+I1091+I972+I897+I852+I572+I500+I440+I13</f>
        <v>1860</v>
      </c>
    </row>
    <row r="1282" spans="1:9" ht="17.399999999999999" x14ac:dyDescent="0.3">
      <c r="A1282" s="601"/>
      <c r="B1282" s="596"/>
      <c r="C1282" s="596"/>
      <c r="D1282" s="328" t="s">
        <v>17</v>
      </c>
      <c r="E1282" s="329" t="s">
        <v>28</v>
      </c>
      <c r="F1282" s="329" t="s">
        <v>28</v>
      </c>
      <c r="G1282" s="329" t="s">
        <v>28</v>
      </c>
      <c r="H1282" s="330" t="s">
        <v>28</v>
      </c>
      <c r="I1282" s="330" t="s">
        <v>28</v>
      </c>
    </row>
    <row r="1283" spans="1:9" ht="17.399999999999999" x14ac:dyDescent="0.3">
      <c r="A1283" s="601"/>
      <c r="B1283" s="596"/>
      <c r="C1283" s="596"/>
      <c r="D1283" s="328" t="s">
        <v>23</v>
      </c>
      <c r="E1283" s="329">
        <f t="shared" ref="E1283:E1292" si="53">I1283+H1283+G1283+F1283</f>
        <v>76.900000000000006</v>
      </c>
      <c r="F1283" s="329">
        <f>F974+F899</f>
        <v>21.6</v>
      </c>
      <c r="G1283" s="329">
        <f>G974+G899</f>
        <v>53.8</v>
      </c>
      <c r="H1283" s="329">
        <f>H974+H899</f>
        <v>1.5</v>
      </c>
      <c r="I1283" s="329">
        <f>I974+I899</f>
        <v>0</v>
      </c>
    </row>
    <row r="1284" spans="1:9" ht="17.399999999999999" x14ac:dyDescent="0.3">
      <c r="A1284" s="601"/>
      <c r="B1284" s="596"/>
      <c r="C1284" s="596"/>
      <c r="D1284" s="328" t="s">
        <v>29</v>
      </c>
      <c r="E1284" s="329">
        <f t="shared" si="53"/>
        <v>1793.3239899999996</v>
      </c>
      <c r="F1284" s="329">
        <f>F1277+F1264+F1093+F975+F900+F854+F574+F502+F442</f>
        <v>372.49830999999995</v>
      </c>
      <c r="G1284" s="329">
        <f>G1277+G1264+G1093+G975+G900+G854+G574+G502+G442</f>
        <v>1238.0561999999998</v>
      </c>
      <c r="H1284" s="329">
        <f>H1277+H1264+H1093+H975+H900+H854+H574+H502+H442</f>
        <v>112.76948000000002</v>
      </c>
      <c r="I1284" s="329">
        <f>I1277+I1264+I1093+I975+I900+I854+I574+I502+I442</f>
        <v>70</v>
      </c>
    </row>
    <row r="1285" spans="1:9" ht="17.399999999999999" x14ac:dyDescent="0.3">
      <c r="A1285" s="601"/>
      <c r="B1285" s="596"/>
      <c r="C1285" s="596"/>
      <c r="D1285" s="328" t="s">
        <v>18</v>
      </c>
      <c r="E1285" s="329">
        <f t="shared" si="53"/>
        <v>4383.3073199999999</v>
      </c>
      <c r="F1285" s="329">
        <f t="shared" ref="F1285:I1287" si="54">F1265+F1094+F976+F901+F855+F575+F503+F443+F17</f>
        <v>399.29999999999995</v>
      </c>
      <c r="G1285" s="329">
        <f t="shared" si="54"/>
        <v>3469.0155999999997</v>
      </c>
      <c r="H1285" s="329">
        <f t="shared" si="54"/>
        <v>54.991720000000001</v>
      </c>
      <c r="I1285" s="329">
        <f t="shared" si="54"/>
        <v>460</v>
      </c>
    </row>
    <row r="1286" spans="1:9" ht="17.399999999999999" x14ac:dyDescent="0.3">
      <c r="A1286" s="601"/>
      <c r="B1286" s="596"/>
      <c r="C1286" s="596"/>
      <c r="D1286" s="328" t="s">
        <v>19</v>
      </c>
      <c r="E1286" s="329">
        <f t="shared" si="53"/>
        <v>3693.9694400000003</v>
      </c>
      <c r="F1286" s="329">
        <f t="shared" si="54"/>
        <v>637.30999999999995</v>
      </c>
      <c r="G1286" s="329">
        <f t="shared" si="54"/>
        <v>2583.8962000000006</v>
      </c>
      <c r="H1286" s="329">
        <f t="shared" si="54"/>
        <v>62.763239999999996</v>
      </c>
      <c r="I1286" s="329">
        <f t="shared" si="54"/>
        <v>410</v>
      </c>
    </row>
    <row r="1287" spans="1:9" ht="17.399999999999999" x14ac:dyDescent="0.3">
      <c r="A1287" s="601"/>
      <c r="B1287" s="596"/>
      <c r="C1287" s="596"/>
      <c r="D1287" s="328" t="s">
        <v>20</v>
      </c>
      <c r="E1287" s="329">
        <f t="shared" si="53"/>
        <v>2848.4820400000003</v>
      </c>
      <c r="F1287" s="329">
        <f t="shared" si="54"/>
        <v>747.27</v>
      </c>
      <c r="G1287" s="329">
        <f t="shared" si="54"/>
        <v>1720.0858000000003</v>
      </c>
      <c r="H1287" s="329">
        <f t="shared" si="54"/>
        <v>61.126239999999996</v>
      </c>
      <c r="I1287" s="329">
        <f t="shared" si="54"/>
        <v>320</v>
      </c>
    </row>
    <row r="1288" spans="1:9" ht="17.399999999999999" x14ac:dyDescent="0.3">
      <c r="A1288" s="601"/>
      <c r="B1288" s="596"/>
      <c r="C1288" s="596"/>
      <c r="D1288" s="328" t="s">
        <v>21</v>
      </c>
      <c r="E1288" s="329">
        <f t="shared" si="53"/>
        <v>2097.62104</v>
      </c>
      <c r="F1288" s="329">
        <f>F1268+F1097+F979+F904+F858+F506+F446+F20</f>
        <v>819.85</v>
      </c>
      <c r="G1288" s="329">
        <f>G1268+G1097+G979+G904+G858+G506+G446+G20</f>
        <v>1130.2560000000001</v>
      </c>
      <c r="H1288" s="329">
        <f>H1268+H1097+H979+H904+H858+H506+H446+H20</f>
        <v>77.515039999999999</v>
      </c>
      <c r="I1288" s="329">
        <f>I1268+I1097+I979+I904+I858+I506+I446+I20</f>
        <v>70</v>
      </c>
    </row>
    <row r="1289" spans="1:9" ht="17.399999999999999" x14ac:dyDescent="0.3">
      <c r="A1289" s="601"/>
      <c r="B1289" s="596"/>
      <c r="C1289" s="596"/>
      <c r="D1289" s="328" t="s">
        <v>30</v>
      </c>
      <c r="E1289" s="329">
        <f t="shared" si="53"/>
        <v>1154.42354</v>
      </c>
      <c r="F1289" s="329">
        <f>F1269+F1098+F980+F905+F859+F507+F447</f>
        <v>203.4</v>
      </c>
      <c r="G1289" s="329">
        <f>G1269+G1098+G980+G905+G859+G507+G447</f>
        <v>802.42600000000004</v>
      </c>
      <c r="H1289" s="329">
        <f>H1269+H1098+H980+H905+H859+H507+H447</f>
        <v>78.597539999999995</v>
      </c>
      <c r="I1289" s="329">
        <f>I1269+I1098+I980+I905+I859+I507+I447</f>
        <v>70</v>
      </c>
    </row>
    <row r="1290" spans="1:9" ht="17.399999999999999" x14ac:dyDescent="0.3">
      <c r="A1290" s="601"/>
      <c r="B1290" s="596"/>
      <c r="C1290" s="596"/>
      <c r="D1290" s="328" t="s">
        <v>31</v>
      </c>
      <c r="E1290" s="329">
        <f t="shared" si="53"/>
        <v>860.31903999999986</v>
      </c>
      <c r="F1290" s="329">
        <f t="shared" ref="F1290:I1292" si="55">F1270+F1099+F981+F906+F860+F448</f>
        <v>143.4</v>
      </c>
      <c r="G1290" s="329">
        <f t="shared" si="55"/>
        <v>594.30979999999988</v>
      </c>
      <c r="H1290" s="329">
        <f t="shared" si="55"/>
        <v>52.60924</v>
      </c>
      <c r="I1290" s="329">
        <f t="shared" si="55"/>
        <v>70</v>
      </c>
    </row>
    <row r="1291" spans="1:9" ht="17.399999999999999" x14ac:dyDescent="0.3">
      <c r="A1291" s="601"/>
      <c r="B1291" s="596"/>
      <c r="C1291" s="596"/>
      <c r="D1291" s="328" t="s">
        <v>32</v>
      </c>
      <c r="E1291" s="329">
        <f t="shared" si="53"/>
        <v>960.48904000000005</v>
      </c>
      <c r="F1291" s="329">
        <f t="shared" si="55"/>
        <v>80</v>
      </c>
      <c r="G1291" s="329">
        <f t="shared" si="55"/>
        <v>792.99440000000004</v>
      </c>
      <c r="H1291" s="329">
        <f t="shared" si="55"/>
        <v>17.49464</v>
      </c>
      <c r="I1291" s="329">
        <f t="shared" si="55"/>
        <v>70</v>
      </c>
    </row>
    <row r="1292" spans="1:9" ht="17.399999999999999" x14ac:dyDescent="0.3">
      <c r="A1292" s="601"/>
      <c r="B1292" s="596"/>
      <c r="C1292" s="596"/>
      <c r="D1292" s="328" t="s">
        <v>33</v>
      </c>
      <c r="E1292" s="329">
        <f t="shared" si="53"/>
        <v>1224.91904</v>
      </c>
      <c r="F1292" s="329">
        <f t="shared" si="55"/>
        <v>80</v>
      </c>
      <c r="G1292" s="329">
        <f t="shared" si="55"/>
        <v>806.99080000000004</v>
      </c>
      <c r="H1292" s="329">
        <f t="shared" si="55"/>
        <v>17.928239999999999</v>
      </c>
      <c r="I1292" s="329">
        <f t="shared" si="55"/>
        <v>320</v>
      </c>
    </row>
    <row r="1297" spans="4:9" ht="42" x14ac:dyDescent="0.3">
      <c r="D1297" s="331" t="s">
        <v>27</v>
      </c>
      <c r="E1297" s="332">
        <f>E1277+E1262+E1091+E972+E897+E852+E572+E500+E440+E13</f>
        <v>19093.757490000004</v>
      </c>
      <c r="F1297" s="332">
        <f>F1277+F1262+F1091+F972+F897+F852+F572+F500+F440+F13</f>
        <v>3504.6283100000001</v>
      </c>
      <c r="G1297" s="332">
        <f>G1277+G1262+G1091+G972+G897+G852+G572+G500+G440+G13</f>
        <v>13191.830800000002</v>
      </c>
      <c r="H1297" s="332">
        <f>H1277+H1262+H1091+H972+H897+H852+H572+H500+H440+H13</f>
        <v>537.29538000000002</v>
      </c>
      <c r="I1297" s="332">
        <f>I1277+I1262+I1091+I972+I897+I852+I572+I500+I440+I13</f>
        <v>1860</v>
      </c>
    </row>
  </sheetData>
  <mergeCells count="763">
    <mergeCell ref="A1163:A1173"/>
    <mergeCell ref="A1174:A1184"/>
    <mergeCell ref="A1185:A1195"/>
    <mergeCell ref="A1196:A1206"/>
    <mergeCell ref="A1207:A1217"/>
    <mergeCell ref="A1218:A1228"/>
    <mergeCell ref="A1229:A1239"/>
    <mergeCell ref="A1240:A1250"/>
    <mergeCell ref="A1251:A1261"/>
    <mergeCell ref="A1057:A1067"/>
    <mergeCell ref="A1069:A1076"/>
    <mergeCell ref="A1078:A1080"/>
    <mergeCell ref="A1081:A1084"/>
    <mergeCell ref="A1086:A1090"/>
    <mergeCell ref="A1091:A1105"/>
    <mergeCell ref="A1130:A1140"/>
    <mergeCell ref="A1141:A1151"/>
    <mergeCell ref="A1152:A1162"/>
    <mergeCell ref="B1262:C1272"/>
    <mergeCell ref="J1262:J1272"/>
    <mergeCell ref="B1274:B1276"/>
    <mergeCell ref="C1274:C1276"/>
    <mergeCell ref="B1277:B1279"/>
    <mergeCell ref="C1277:C1279"/>
    <mergeCell ref="B1281:C1292"/>
    <mergeCell ref="A1277:A1279"/>
    <mergeCell ref="A1274:A1276"/>
    <mergeCell ref="A1281:A1292"/>
    <mergeCell ref="B1196:B1206"/>
    <mergeCell ref="C1196:C1206"/>
    <mergeCell ref="J1196:J1206"/>
    <mergeCell ref="B1207:B1217"/>
    <mergeCell ref="C1207:C1217"/>
    <mergeCell ref="J1207:J1217"/>
    <mergeCell ref="B1218:B1228"/>
    <mergeCell ref="C1218:C1228"/>
    <mergeCell ref="J1218:J1228"/>
    <mergeCell ref="B1229:B1239"/>
    <mergeCell ref="C1229:C1239"/>
    <mergeCell ref="J1229:J1239"/>
    <mergeCell ref="B1240:B1250"/>
    <mergeCell ref="C1240:C1250"/>
    <mergeCell ref="J1240:J1250"/>
    <mergeCell ref="B1251:B1261"/>
    <mergeCell ref="C1251:C1261"/>
    <mergeCell ref="J1251:J1261"/>
    <mergeCell ref="B1130:B1140"/>
    <mergeCell ref="C1130:C1140"/>
    <mergeCell ref="J1130:J1140"/>
    <mergeCell ref="B1141:B1151"/>
    <mergeCell ref="C1141:C1151"/>
    <mergeCell ref="J1141:J1151"/>
    <mergeCell ref="B1152:B1162"/>
    <mergeCell ref="C1152:C1162"/>
    <mergeCell ref="J1152:J1162"/>
    <mergeCell ref="B1163:B1173"/>
    <mergeCell ref="C1163:C1173"/>
    <mergeCell ref="J1163:J1173"/>
    <mergeCell ref="B1174:B1184"/>
    <mergeCell ref="C1174:C1184"/>
    <mergeCell ref="J1174:J1184"/>
    <mergeCell ref="B1185:B1195"/>
    <mergeCell ref="C1185:C1195"/>
    <mergeCell ref="J1185:J1195"/>
    <mergeCell ref="J1078:J1080"/>
    <mergeCell ref="K1078:K1080"/>
    <mergeCell ref="B1081:B1084"/>
    <mergeCell ref="C1081:C1084"/>
    <mergeCell ref="J1081:J1084"/>
    <mergeCell ref="K1081:K1084"/>
    <mergeCell ref="B1086:B1090"/>
    <mergeCell ref="C1086:C1090"/>
    <mergeCell ref="B1091:B1101"/>
    <mergeCell ref="C1091:C1101"/>
    <mergeCell ref="C1078:C1080"/>
    <mergeCell ref="J1102:J1104"/>
    <mergeCell ref="J1105:J1115"/>
    <mergeCell ref="A1106:A1108"/>
    <mergeCell ref="A1109:A1119"/>
    <mergeCell ref="A1045:A1048"/>
    <mergeCell ref="B1047:B1050"/>
    <mergeCell ref="C1047:C1050"/>
    <mergeCell ref="J1047:J1050"/>
    <mergeCell ref="A1051:A1054"/>
    <mergeCell ref="B1051:B1054"/>
    <mergeCell ref="C1051:C1054"/>
    <mergeCell ref="J1051:J1054"/>
    <mergeCell ref="B1057:B1067"/>
    <mergeCell ref="C1057:C1067"/>
    <mergeCell ref="J1057:J1067"/>
    <mergeCell ref="B1069:B1076"/>
    <mergeCell ref="C1069:C1076"/>
    <mergeCell ref="E1069:E1070"/>
    <mergeCell ref="F1069:F1070"/>
    <mergeCell ref="G1069:G1070"/>
    <mergeCell ref="H1069:H1070"/>
    <mergeCell ref="I1069:I1070"/>
    <mergeCell ref="J1069:J1070"/>
    <mergeCell ref="B1078:B1080"/>
    <mergeCell ref="A1032:A1035"/>
    <mergeCell ref="B1033:B1036"/>
    <mergeCell ref="C1033:C1036"/>
    <mergeCell ref="J1033:J1036"/>
    <mergeCell ref="A1037:A1040"/>
    <mergeCell ref="B1037:B1040"/>
    <mergeCell ref="C1037:C1040"/>
    <mergeCell ref="J1037:J1040"/>
    <mergeCell ref="A1041:A1044"/>
    <mergeCell ref="B1041:B1044"/>
    <mergeCell ref="C1041:C1044"/>
    <mergeCell ref="J1041:J1044"/>
    <mergeCell ref="A1015:A1018"/>
    <mergeCell ref="B1015:B1018"/>
    <mergeCell ref="C1015:C1018"/>
    <mergeCell ref="J1015:J1018"/>
    <mergeCell ref="A1019:A1022"/>
    <mergeCell ref="B1019:B1022"/>
    <mergeCell ref="C1019:C1022"/>
    <mergeCell ref="J1019:J1022"/>
    <mergeCell ref="A1023:A1026"/>
    <mergeCell ref="B1023:B1027"/>
    <mergeCell ref="C1023:C1027"/>
    <mergeCell ref="J1023:J1027"/>
    <mergeCell ref="A1027:A1031"/>
    <mergeCell ref="B1028:B1031"/>
    <mergeCell ref="C1028:C1031"/>
    <mergeCell ref="J1028:J1031"/>
    <mergeCell ref="A996:A1000"/>
    <mergeCell ref="B996:B1000"/>
    <mergeCell ref="C996:C1000"/>
    <mergeCell ref="J996:J1000"/>
    <mergeCell ref="A1001:A1005"/>
    <mergeCell ref="B1001:B1005"/>
    <mergeCell ref="C1001:C1005"/>
    <mergeCell ref="J1001:J1005"/>
    <mergeCell ref="A1011:A1014"/>
    <mergeCell ref="B1011:B1014"/>
    <mergeCell ref="C1011:C1014"/>
    <mergeCell ref="J1011:J1014"/>
    <mergeCell ref="A985:J985"/>
    <mergeCell ref="A986:A989"/>
    <mergeCell ref="B986:B989"/>
    <mergeCell ref="C986:C989"/>
    <mergeCell ref="J986:J989"/>
    <mergeCell ref="A990:J990"/>
    <mergeCell ref="A991:A995"/>
    <mergeCell ref="B991:B995"/>
    <mergeCell ref="C991:C995"/>
    <mergeCell ref="J991:J995"/>
    <mergeCell ref="A967:A970"/>
    <mergeCell ref="B967:B971"/>
    <mergeCell ref="C967:C971"/>
    <mergeCell ref="K967:K971"/>
    <mergeCell ref="A972:A983"/>
    <mergeCell ref="B972:B983"/>
    <mergeCell ref="C972:C983"/>
    <mergeCell ref="J972:J983"/>
    <mergeCell ref="A984:J984"/>
    <mergeCell ref="A949:A955"/>
    <mergeCell ref="B949:B955"/>
    <mergeCell ref="C949:C955"/>
    <mergeCell ref="J949:J955"/>
    <mergeCell ref="K949:K955"/>
    <mergeCell ref="A956:A966"/>
    <mergeCell ref="B956:B966"/>
    <mergeCell ref="C956:C966"/>
    <mergeCell ref="J956:J966"/>
    <mergeCell ref="K956:K966"/>
    <mergeCell ref="A934:A940"/>
    <mergeCell ref="B934:B940"/>
    <mergeCell ref="C934:C940"/>
    <mergeCell ref="J934:J940"/>
    <mergeCell ref="K934:K940"/>
    <mergeCell ref="A941:A948"/>
    <mergeCell ref="B941:B948"/>
    <mergeCell ref="C941:C948"/>
    <mergeCell ref="J941:J948"/>
    <mergeCell ref="K941:K948"/>
    <mergeCell ref="A911:A922"/>
    <mergeCell ref="B911:B922"/>
    <mergeCell ref="C911:C922"/>
    <mergeCell ref="J911:J922"/>
    <mergeCell ref="K911:K922"/>
    <mergeCell ref="A923:A933"/>
    <mergeCell ref="B923:B933"/>
    <mergeCell ref="C923:C933"/>
    <mergeCell ref="J923:J933"/>
    <mergeCell ref="K923:K933"/>
    <mergeCell ref="A886:A896"/>
    <mergeCell ref="B886:B896"/>
    <mergeCell ref="C886:C896"/>
    <mergeCell ref="J886:J896"/>
    <mergeCell ref="A897:A908"/>
    <mergeCell ref="B897:B908"/>
    <mergeCell ref="C897:C908"/>
    <mergeCell ref="J897:J908"/>
    <mergeCell ref="A910:J910"/>
    <mergeCell ref="A863:J863"/>
    <mergeCell ref="A864:A874"/>
    <mergeCell ref="B864:B874"/>
    <mergeCell ref="C864:C874"/>
    <mergeCell ref="J864:J874"/>
    <mergeCell ref="A875:A885"/>
    <mergeCell ref="B875:B885"/>
    <mergeCell ref="C875:C885"/>
    <mergeCell ref="J875:J885"/>
    <mergeCell ref="A840:A843"/>
    <mergeCell ref="B840:B843"/>
    <mergeCell ref="C840:C843"/>
    <mergeCell ref="J840:J843"/>
    <mergeCell ref="B844:B851"/>
    <mergeCell ref="C844:C851"/>
    <mergeCell ref="J844:J851"/>
    <mergeCell ref="A852:A862"/>
    <mergeCell ref="B852:B862"/>
    <mergeCell ref="C852:C862"/>
    <mergeCell ref="J852:J862"/>
    <mergeCell ref="A817:A819"/>
    <mergeCell ref="B817:B819"/>
    <mergeCell ref="C817:C819"/>
    <mergeCell ref="J817:J819"/>
    <mergeCell ref="B821:B831"/>
    <mergeCell ref="C821:C831"/>
    <mergeCell ref="J821:J831"/>
    <mergeCell ref="A832:J832"/>
    <mergeCell ref="A833:A839"/>
    <mergeCell ref="B833:B839"/>
    <mergeCell ref="C833:C839"/>
    <mergeCell ref="J833:J839"/>
    <mergeCell ref="A803:A805"/>
    <mergeCell ref="B803:B805"/>
    <mergeCell ref="C803:C805"/>
    <mergeCell ref="J803:J805"/>
    <mergeCell ref="B806:B813"/>
    <mergeCell ref="C806:C813"/>
    <mergeCell ref="A814:A816"/>
    <mergeCell ref="B814:B816"/>
    <mergeCell ref="C814:C816"/>
    <mergeCell ref="J814:J816"/>
    <mergeCell ref="J794:J796"/>
    <mergeCell ref="A797:A799"/>
    <mergeCell ref="B797:B799"/>
    <mergeCell ref="C797:C799"/>
    <mergeCell ref="J797:J799"/>
    <mergeCell ref="A800:A802"/>
    <mergeCell ref="B800:B802"/>
    <mergeCell ref="C800:C802"/>
    <mergeCell ref="J800:J802"/>
    <mergeCell ref="A788:A790"/>
    <mergeCell ref="B788:B790"/>
    <mergeCell ref="C788:C790"/>
    <mergeCell ref="A791:A793"/>
    <mergeCell ref="B791:B793"/>
    <mergeCell ref="C791:C793"/>
    <mergeCell ref="A794:A796"/>
    <mergeCell ref="B794:B796"/>
    <mergeCell ref="C794:C796"/>
    <mergeCell ref="A778:J778"/>
    <mergeCell ref="A779:A781"/>
    <mergeCell ref="B779:B781"/>
    <mergeCell ref="C779:C781"/>
    <mergeCell ref="A782:A784"/>
    <mergeCell ref="B782:B784"/>
    <mergeCell ref="C782:C784"/>
    <mergeCell ref="A785:A787"/>
    <mergeCell ref="B785:B787"/>
    <mergeCell ref="C785:C787"/>
    <mergeCell ref="A769:A771"/>
    <mergeCell ref="B769:B771"/>
    <mergeCell ref="C769:C771"/>
    <mergeCell ref="A772:A774"/>
    <mergeCell ref="B772:B774"/>
    <mergeCell ref="C772:C774"/>
    <mergeCell ref="A775:A777"/>
    <mergeCell ref="B775:B777"/>
    <mergeCell ref="C775:C777"/>
    <mergeCell ref="A760:A762"/>
    <mergeCell ref="B760:B762"/>
    <mergeCell ref="C760:C762"/>
    <mergeCell ref="A763:A765"/>
    <mergeCell ref="B763:B765"/>
    <mergeCell ref="C763:C765"/>
    <mergeCell ref="A766:A768"/>
    <mergeCell ref="B766:B768"/>
    <mergeCell ref="C766:C768"/>
    <mergeCell ref="A751:A753"/>
    <mergeCell ref="B751:B753"/>
    <mergeCell ref="C751:C753"/>
    <mergeCell ref="A754:A756"/>
    <mergeCell ref="B754:B756"/>
    <mergeCell ref="C754:C756"/>
    <mergeCell ref="A757:A759"/>
    <mergeCell ref="B757:B759"/>
    <mergeCell ref="C757:C759"/>
    <mergeCell ref="A734:A737"/>
    <mergeCell ref="B734:B737"/>
    <mergeCell ref="C734:C737"/>
    <mergeCell ref="A738:A748"/>
    <mergeCell ref="B738:B748"/>
    <mergeCell ref="C738:C748"/>
    <mergeCell ref="J738:J748"/>
    <mergeCell ref="A749:J749"/>
    <mergeCell ref="A750:J750"/>
    <mergeCell ref="A723:A725"/>
    <mergeCell ref="B723:B725"/>
    <mergeCell ref="C723:C725"/>
    <mergeCell ref="A726:A728"/>
    <mergeCell ref="B726:B728"/>
    <mergeCell ref="C726:C728"/>
    <mergeCell ref="A729:A733"/>
    <mergeCell ref="B729:B733"/>
    <mergeCell ref="C729:C733"/>
    <mergeCell ref="A714:A716"/>
    <mergeCell ref="B714:B716"/>
    <mergeCell ref="C714:C716"/>
    <mergeCell ref="J714:J716"/>
    <mergeCell ref="A717:A719"/>
    <mergeCell ref="B717:B719"/>
    <mergeCell ref="C717:C719"/>
    <mergeCell ref="J717:J719"/>
    <mergeCell ref="A720:A722"/>
    <mergeCell ref="B720:B722"/>
    <mergeCell ref="C720:C722"/>
    <mergeCell ref="A705:A707"/>
    <mergeCell ref="B705:B707"/>
    <mergeCell ref="C705:C707"/>
    <mergeCell ref="J705:J707"/>
    <mergeCell ref="A708:A710"/>
    <mergeCell ref="B708:B710"/>
    <mergeCell ref="C708:C710"/>
    <mergeCell ref="J708:J710"/>
    <mergeCell ref="A711:A713"/>
    <mergeCell ref="B711:B713"/>
    <mergeCell ref="C711:C713"/>
    <mergeCell ref="J711:J713"/>
    <mergeCell ref="A696:A698"/>
    <mergeCell ref="B696:B698"/>
    <mergeCell ref="C696:C698"/>
    <mergeCell ref="J696:J698"/>
    <mergeCell ref="A699:A701"/>
    <mergeCell ref="B699:B701"/>
    <mergeCell ref="C699:C701"/>
    <mergeCell ref="J699:J701"/>
    <mergeCell ref="A702:A704"/>
    <mergeCell ref="B702:B704"/>
    <mergeCell ref="C702:C704"/>
    <mergeCell ref="J702:J704"/>
    <mergeCell ref="A681:A690"/>
    <mergeCell ref="B681:B690"/>
    <mergeCell ref="C681:C690"/>
    <mergeCell ref="J681:J690"/>
    <mergeCell ref="A691:J691"/>
    <mergeCell ref="A692:J692"/>
    <mergeCell ref="A693:A695"/>
    <mergeCell ref="B693:B695"/>
    <mergeCell ref="C693:C695"/>
    <mergeCell ref="J693:J695"/>
    <mergeCell ref="A669:J669"/>
    <mergeCell ref="A670:A673"/>
    <mergeCell ref="B670:B673"/>
    <mergeCell ref="C670:C673"/>
    <mergeCell ref="J670:J673"/>
    <mergeCell ref="K670:K680"/>
    <mergeCell ref="A674:A676"/>
    <mergeCell ref="B674:B676"/>
    <mergeCell ref="C674:C676"/>
    <mergeCell ref="J674:J676"/>
    <mergeCell ref="A677:A680"/>
    <mergeCell ref="B677:B680"/>
    <mergeCell ref="C677:C680"/>
    <mergeCell ref="J677:J680"/>
    <mergeCell ref="A649:A657"/>
    <mergeCell ref="B649:B657"/>
    <mergeCell ref="C649:C657"/>
    <mergeCell ref="A658:J658"/>
    <mergeCell ref="A659:A663"/>
    <mergeCell ref="B659:B663"/>
    <mergeCell ref="C659:C663"/>
    <mergeCell ref="J659:J663"/>
    <mergeCell ref="A664:A668"/>
    <mergeCell ref="B664:B668"/>
    <mergeCell ref="C664:C668"/>
    <mergeCell ref="J664:J668"/>
    <mergeCell ref="A638:A640"/>
    <mergeCell ref="B638:B640"/>
    <mergeCell ref="C638:C640"/>
    <mergeCell ref="J638:J640"/>
    <mergeCell ref="A641:A644"/>
    <mergeCell ref="B641:B644"/>
    <mergeCell ref="C641:C644"/>
    <mergeCell ref="J641:J644"/>
    <mergeCell ref="A645:A648"/>
    <mergeCell ref="B645:B648"/>
    <mergeCell ref="C645:C648"/>
    <mergeCell ref="J645:J648"/>
    <mergeCell ref="A631:J631"/>
    <mergeCell ref="A632:A634"/>
    <mergeCell ref="B632:B634"/>
    <mergeCell ref="C632:C634"/>
    <mergeCell ref="J632:J634"/>
    <mergeCell ref="A635:A637"/>
    <mergeCell ref="B635:B637"/>
    <mergeCell ref="C635:C637"/>
    <mergeCell ref="J635:J637"/>
    <mergeCell ref="A615:A617"/>
    <mergeCell ref="B615:B617"/>
    <mergeCell ref="C615:C617"/>
    <mergeCell ref="J615:J617"/>
    <mergeCell ref="A618:A620"/>
    <mergeCell ref="B618:B620"/>
    <mergeCell ref="C618:C620"/>
    <mergeCell ref="J618:J620"/>
    <mergeCell ref="A621:A630"/>
    <mergeCell ref="B621:B630"/>
    <mergeCell ref="C621:C630"/>
    <mergeCell ref="A606:A608"/>
    <mergeCell ref="B606:B608"/>
    <mergeCell ref="C606:C608"/>
    <mergeCell ref="J606:J608"/>
    <mergeCell ref="A609:A611"/>
    <mergeCell ref="B609:B611"/>
    <mergeCell ref="C609:C611"/>
    <mergeCell ref="J609:J611"/>
    <mergeCell ref="A612:A614"/>
    <mergeCell ref="B612:B614"/>
    <mergeCell ref="C612:C614"/>
    <mergeCell ref="J612:J614"/>
    <mergeCell ref="A598:J598"/>
    <mergeCell ref="A599:A602"/>
    <mergeCell ref="B599:B602"/>
    <mergeCell ref="C599:C602"/>
    <mergeCell ref="J599:J602"/>
    <mergeCell ref="A603:A605"/>
    <mergeCell ref="B603:B605"/>
    <mergeCell ref="C603:C605"/>
    <mergeCell ref="J603:J605"/>
    <mergeCell ref="A586:A588"/>
    <mergeCell ref="B586:B588"/>
    <mergeCell ref="C586:C588"/>
    <mergeCell ref="J586:J588"/>
    <mergeCell ref="A589:A591"/>
    <mergeCell ref="B589:B593"/>
    <mergeCell ref="C589:C593"/>
    <mergeCell ref="J589:J593"/>
    <mergeCell ref="A594:A596"/>
    <mergeCell ref="B594:B596"/>
    <mergeCell ref="C594:C596"/>
    <mergeCell ref="J594:J596"/>
    <mergeCell ref="A579:J579"/>
    <mergeCell ref="A580:A582"/>
    <mergeCell ref="B580:B582"/>
    <mergeCell ref="C580:C585"/>
    <mergeCell ref="J580:J585"/>
    <mergeCell ref="D581:D582"/>
    <mergeCell ref="E581:E582"/>
    <mergeCell ref="F581:F582"/>
    <mergeCell ref="G581:G582"/>
    <mergeCell ref="H581:H582"/>
    <mergeCell ref="I581:I582"/>
    <mergeCell ref="A584:A585"/>
    <mergeCell ref="B584:B585"/>
    <mergeCell ref="A569:A571"/>
    <mergeCell ref="B569:B571"/>
    <mergeCell ref="C569:C571"/>
    <mergeCell ref="J569:J571"/>
    <mergeCell ref="A572:A577"/>
    <mergeCell ref="B572:B577"/>
    <mergeCell ref="C572:C577"/>
    <mergeCell ref="J572:J577"/>
    <mergeCell ref="A578:J578"/>
    <mergeCell ref="A556:A560"/>
    <mergeCell ref="B556:B560"/>
    <mergeCell ref="C556:C560"/>
    <mergeCell ref="J556:J560"/>
    <mergeCell ref="A561:A565"/>
    <mergeCell ref="B561:B565"/>
    <mergeCell ref="C561:C565"/>
    <mergeCell ref="J561:J565"/>
    <mergeCell ref="A566:A568"/>
    <mergeCell ref="B566:B568"/>
    <mergeCell ref="C566:C568"/>
    <mergeCell ref="J566:J568"/>
    <mergeCell ref="A537:A543"/>
    <mergeCell ref="B537:B543"/>
    <mergeCell ref="C537:C543"/>
    <mergeCell ref="J537:J543"/>
    <mergeCell ref="A544:A549"/>
    <mergeCell ref="B544:B549"/>
    <mergeCell ref="C544:C549"/>
    <mergeCell ref="J544:J549"/>
    <mergeCell ref="A550:A554"/>
    <mergeCell ref="B550:B554"/>
    <mergeCell ref="C550:C554"/>
    <mergeCell ref="J550:J554"/>
    <mergeCell ref="A521:A526"/>
    <mergeCell ref="B521:B526"/>
    <mergeCell ref="C521:C526"/>
    <mergeCell ref="J521:J526"/>
    <mergeCell ref="A527:A532"/>
    <mergeCell ref="B527:B532"/>
    <mergeCell ref="C527:C532"/>
    <mergeCell ref="J527:J532"/>
    <mergeCell ref="A533:A536"/>
    <mergeCell ref="B533:B536"/>
    <mergeCell ref="C533:C536"/>
    <mergeCell ref="J533:J536"/>
    <mergeCell ref="J500:J507"/>
    <mergeCell ref="A508:J508"/>
    <mergeCell ref="A509:A514"/>
    <mergeCell ref="B509:B514"/>
    <mergeCell ref="C509:C514"/>
    <mergeCell ref="J509:J514"/>
    <mergeCell ref="A515:A520"/>
    <mergeCell ref="B515:B520"/>
    <mergeCell ref="C515:C520"/>
    <mergeCell ref="J515:J520"/>
    <mergeCell ref="A492:A496"/>
    <mergeCell ref="B492:B496"/>
    <mergeCell ref="C492:C496"/>
    <mergeCell ref="A497:A499"/>
    <mergeCell ref="B497:B499"/>
    <mergeCell ref="C497:C499"/>
    <mergeCell ref="A500:A507"/>
    <mergeCell ref="B500:B507"/>
    <mergeCell ref="C500:C507"/>
    <mergeCell ref="A481:A484"/>
    <mergeCell ref="B481:B484"/>
    <mergeCell ref="C481:C484"/>
    <mergeCell ref="J481:J482"/>
    <mergeCell ref="A485:A488"/>
    <mergeCell ref="B485:B488"/>
    <mergeCell ref="C485:C488"/>
    <mergeCell ref="A489:A491"/>
    <mergeCell ref="B489:B491"/>
    <mergeCell ref="C489:C491"/>
    <mergeCell ref="J489:J491"/>
    <mergeCell ref="A469:A471"/>
    <mergeCell ref="B469:B471"/>
    <mergeCell ref="C469:C471"/>
    <mergeCell ref="J469:J470"/>
    <mergeCell ref="A472:A475"/>
    <mergeCell ref="B472:B475"/>
    <mergeCell ref="C472:C475"/>
    <mergeCell ref="A476:A480"/>
    <mergeCell ref="B476:B480"/>
    <mergeCell ref="C476:C480"/>
    <mergeCell ref="J476:J477"/>
    <mergeCell ref="A456:A459"/>
    <mergeCell ref="B456:B459"/>
    <mergeCell ref="C456:C459"/>
    <mergeCell ref="A460:A465"/>
    <mergeCell ref="B460:B464"/>
    <mergeCell ref="C460:C465"/>
    <mergeCell ref="J460:J465"/>
    <mergeCell ref="A466:A468"/>
    <mergeCell ref="B466:B468"/>
    <mergeCell ref="C466:C468"/>
    <mergeCell ref="J466:J468"/>
    <mergeCell ref="B429:B439"/>
    <mergeCell ref="C429:C439"/>
    <mergeCell ref="J429:J439"/>
    <mergeCell ref="A440:A450"/>
    <mergeCell ref="B440:B450"/>
    <mergeCell ref="C440:C450"/>
    <mergeCell ref="J440:J450"/>
    <mergeCell ref="A451:J451"/>
    <mergeCell ref="A452:A455"/>
    <mergeCell ref="B452:B455"/>
    <mergeCell ref="C452:C455"/>
    <mergeCell ref="A396:A406"/>
    <mergeCell ref="C396:C406"/>
    <mergeCell ref="A407:A416"/>
    <mergeCell ref="B407:B416"/>
    <mergeCell ref="C407:C416"/>
    <mergeCell ref="J407:J416"/>
    <mergeCell ref="A417:J417"/>
    <mergeCell ref="A418:A428"/>
    <mergeCell ref="B418:B428"/>
    <mergeCell ref="C418:C428"/>
    <mergeCell ref="J418:J428"/>
    <mergeCell ref="B396:B406"/>
    <mergeCell ref="A374:A384"/>
    <mergeCell ref="B374:B375"/>
    <mergeCell ref="C374:C384"/>
    <mergeCell ref="J375:J384"/>
    <mergeCell ref="B378:B379"/>
    <mergeCell ref="A385:A395"/>
    <mergeCell ref="B385:B386"/>
    <mergeCell ref="C385:C395"/>
    <mergeCell ref="J385:J395"/>
    <mergeCell ref="A352:A362"/>
    <mergeCell ref="B352:B353"/>
    <mergeCell ref="C352:C362"/>
    <mergeCell ref="J353:J362"/>
    <mergeCell ref="B356:B357"/>
    <mergeCell ref="A363:A373"/>
    <mergeCell ref="B363:B364"/>
    <mergeCell ref="C363:C373"/>
    <mergeCell ref="J364:J373"/>
    <mergeCell ref="B367:B368"/>
    <mergeCell ref="A330:A340"/>
    <mergeCell ref="B330:B331"/>
    <mergeCell ref="C330:C340"/>
    <mergeCell ref="J331:J340"/>
    <mergeCell ref="B334:B335"/>
    <mergeCell ref="A341:A351"/>
    <mergeCell ref="B341:B342"/>
    <mergeCell ref="C341:C351"/>
    <mergeCell ref="J342:J351"/>
    <mergeCell ref="B345:B346"/>
    <mergeCell ref="A308:A318"/>
    <mergeCell ref="B308:B309"/>
    <mergeCell ref="C308:C318"/>
    <mergeCell ref="J309:J318"/>
    <mergeCell ref="A319:A329"/>
    <mergeCell ref="B319:B320"/>
    <mergeCell ref="C319:C329"/>
    <mergeCell ref="J320:J329"/>
    <mergeCell ref="B323:B324"/>
    <mergeCell ref="A286:A296"/>
    <mergeCell ref="B286:B287"/>
    <mergeCell ref="C286:C296"/>
    <mergeCell ref="J286:J296"/>
    <mergeCell ref="B290:B291"/>
    <mergeCell ref="A297:A307"/>
    <mergeCell ref="B297:B298"/>
    <mergeCell ref="C297:C307"/>
    <mergeCell ref="J297:J307"/>
    <mergeCell ref="B301:B302"/>
    <mergeCell ref="A264:A274"/>
    <mergeCell ref="B264:B265"/>
    <mergeCell ref="C264:C274"/>
    <mergeCell ref="J264:J274"/>
    <mergeCell ref="B267:B268"/>
    <mergeCell ref="A275:A285"/>
    <mergeCell ref="B275:B276"/>
    <mergeCell ref="C275:C285"/>
    <mergeCell ref="J275:J285"/>
    <mergeCell ref="A242:A252"/>
    <mergeCell ref="B242:B243"/>
    <mergeCell ref="C242:C252"/>
    <mergeCell ref="J242:J252"/>
    <mergeCell ref="B245:B246"/>
    <mergeCell ref="A253:A263"/>
    <mergeCell ref="B253:B254"/>
    <mergeCell ref="C253:C263"/>
    <mergeCell ref="J253:J263"/>
    <mergeCell ref="A209:A219"/>
    <mergeCell ref="C209:C219"/>
    <mergeCell ref="J209:J219"/>
    <mergeCell ref="A220:A230"/>
    <mergeCell ref="B220:B221"/>
    <mergeCell ref="C220:C230"/>
    <mergeCell ref="J221:J230"/>
    <mergeCell ref="B224:B225"/>
    <mergeCell ref="A231:A241"/>
    <mergeCell ref="B231:B232"/>
    <mergeCell ref="C231:C241"/>
    <mergeCell ref="J231:J241"/>
    <mergeCell ref="B235:B236"/>
    <mergeCell ref="A187:A197"/>
    <mergeCell ref="B187:B189"/>
    <mergeCell ref="C187:C197"/>
    <mergeCell ref="J187:J188"/>
    <mergeCell ref="J189:J197"/>
    <mergeCell ref="B190:B191"/>
    <mergeCell ref="A198:A208"/>
    <mergeCell ref="B198:B199"/>
    <mergeCell ref="C198:C208"/>
    <mergeCell ref="J198:J199"/>
    <mergeCell ref="J200:J208"/>
    <mergeCell ref="B202:B203"/>
    <mergeCell ref="A165:A175"/>
    <mergeCell ref="B165:B168"/>
    <mergeCell ref="C165:C175"/>
    <mergeCell ref="J165:J166"/>
    <mergeCell ref="J167:J175"/>
    <mergeCell ref="B171:B172"/>
    <mergeCell ref="A176:A186"/>
    <mergeCell ref="B176:B178"/>
    <mergeCell ref="C176:C186"/>
    <mergeCell ref="J176:J177"/>
    <mergeCell ref="J178:J186"/>
    <mergeCell ref="A143:A153"/>
    <mergeCell ref="B143:B144"/>
    <mergeCell ref="C143:C153"/>
    <mergeCell ref="J143:J144"/>
    <mergeCell ref="J145:J153"/>
    <mergeCell ref="B147:B148"/>
    <mergeCell ref="A154:A164"/>
    <mergeCell ref="B154:B155"/>
    <mergeCell ref="C154:C164"/>
    <mergeCell ref="J155:J164"/>
    <mergeCell ref="B158:B159"/>
    <mergeCell ref="A121:A131"/>
    <mergeCell ref="C121:C131"/>
    <mergeCell ref="J122:J131"/>
    <mergeCell ref="B125:B126"/>
    <mergeCell ref="A132:A142"/>
    <mergeCell ref="B132:B133"/>
    <mergeCell ref="C132:C142"/>
    <mergeCell ref="J132:J133"/>
    <mergeCell ref="J134:J142"/>
    <mergeCell ref="B136:B137"/>
    <mergeCell ref="A99:A109"/>
    <mergeCell ref="B99:B100"/>
    <mergeCell ref="C99:C109"/>
    <mergeCell ref="J99:J100"/>
    <mergeCell ref="J101:J109"/>
    <mergeCell ref="B103:B104"/>
    <mergeCell ref="A110:A120"/>
    <mergeCell ref="B110:B111"/>
    <mergeCell ref="C110:C120"/>
    <mergeCell ref="J111:J120"/>
    <mergeCell ref="B114:B115"/>
    <mergeCell ref="A66:A76"/>
    <mergeCell ref="B66:B69"/>
    <mergeCell ref="C66:C76"/>
    <mergeCell ref="J66:J76"/>
    <mergeCell ref="A77:A87"/>
    <mergeCell ref="C77:C87"/>
    <mergeCell ref="J78:J87"/>
    <mergeCell ref="B80:B81"/>
    <mergeCell ref="A88:A98"/>
    <mergeCell ref="B88:B89"/>
    <mergeCell ref="C88:C98"/>
    <mergeCell ref="J89:J98"/>
    <mergeCell ref="B92:B93"/>
    <mergeCell ref="A22:A32"/>
    <mergeCell ref="B22:B32"/>
    <mergeCell ref="C22:C32"/>
    <mergeCell ref="J22:J32"/>
    <mergeCell ref="A33:A43"/>
    <mergeCell ref="B33:B43"/>
    <mergeCell ref="C33:C43"/>
    <mergeCell ref="J33:J43"/>
    <mergeCell ref="A55:A65"/>
    <mergeCell ref="B55:B56"/>
    <mergeCell ref="C55:C65"/>
    <mergeCell ref="J56:J65"/>
    <mergeCell ref="B57:B58"/>
    <mergeCell ref="A6:J6"/>
    <mergeCell ref="A7:A12"/>
    <mergeCell ref="B7:B12"/>
    <mergeCell ref="C7:C12"/>
    <mergeCell ref="J7:J12"/>
    <mergeCell ref="A13:A20"/>
    <mergeCell ref="B13:C20"/>
    <mergeCell ref="J13:J20"/>
    <mergeCell ref="B21:J21"/>
    <mergeCell ref="A1:J1"/>
    <mergeCell ref="A2:A4"/>
    <mergeCell ref="B2:B4"/>
    <mergeCell ref="C2:C4"/>
    <mergeCell ref="D2:D4"/>
    <mergeCell ref="E2:I2"/>
    <mergeCell ref="J2:J4"/>
    <mergeCell ref="K2:K4"/>
    <mergeCell ref="E3:E4"/>
    <mergeCell ref="F3:F4"/>
    <mergeCell ref="G3:G4"/>
    <mergeCell ref="H3:H4"/>
    <mergeCell ref="I3:I4"/>
  </mergeCells>
  <pageMargins left="0.39374999999999999" right="0.39374999999999999" top="0.47222222222222199" bottom="0.43333333333333302" header="0.51180555555555496" footer="0"/>
  <pageSetup paperSize="9" firstPageNumber="0" fitToHeight="0" orientation="landscape" horizontalDpi="300" verticalDpi="30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СВОД!_xlnm_Print_Area</vt:lpstr>
      <vt:lpstr>СВОД!_xlnm_Print_Titles</vt:lpstr>
      <vt:lpstr>СВОД!Print_Titles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Величко</dc:creator>
  <dc:description/>
  <cp:lastModifiedBy>Черных Светлана Леонидовна</cp:lastModifiedBy>
  <cp:revision>170</cp:revision>
  <cp:lastPrinted>2021-09-06T05:52:01Z</cp:lastPrinted>
  <dcterms:created xsi:type="dcterms:W3CDTF">2018-05-18T00:49:19Z</dcterms:created>
  <dcterms:modified xsi:type="dcterms:W3CDTF">2021-09-08T03:59:53Z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